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vemailuncp-my.sharepoint.com/personal/page_uncp_edu/Documents/Reports and Research/Reports/Utility Consumption Report/22-23/"/>
    </mc:Choice>
  </mc:AlternateContent>
  <xr:revisionPtr revIDLastSave="30" documentId="8_{F79311CF-3E54-4B70-9AF6-303545FB6F39}" xr6:coauthVersionLast="47" xr6:coauthVersionMax="47" xr10:uidLastSave="{9EA4B42E-EED8-47F1-95CA-7A47EF542612}"/>
  <bookViews>
    <workbookView xWindow="-120" yWindow="-120" windowWidth="38640" windowHeight="21240" xr2:uid="{00000000-000D-0000-FFFF-FFFF00000000}"/>
  </bookViews>
  <sheets>
    <sheet name="UNC P" sheetId="1" r:id="rId1"/>
    <sheet name="Access Import" sheetId="2" state="hidden" r:id="rId2"/>
  </sheets>
  <definedNames>
    <definedName name="kWh_fctor">#REF!</definedName>
    <definedName name="NG_fctor">#REF!</definedName>
    <definedName name="oil2_fctor">#REF!</definedName>
    <definedName name="Prop_fct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H6" i="2" s="1"/>
  <c r="F7" i="1"/>
  <c r="H7" i="2" s="1"/>
  <c r="F8" i="1"/>
  <c r="H8" i="2" s="1"/>
  <c r="F9" i="1"/>
  <c r="F10" i="1"/>
  <c r="H10" i="2" s="1"/>
  <c r="F11" i="1"/>
  <c r="H11" i="2" s="1"/>
  <c r="F12" i="1"/>
  <c r="H12" i="2" s="1"/>
  <c r="F13" i="1"/>
  <c r="F14" i="1"/>
  <c r="H14" i="2" s="1"/>
  <c r="F15" i="1"/>
  <c r="H15" i="2" s="1"/>
  <c r="F16" i="1"/>
  <c r="H16" i="2" s="1"/>
  <c r="F17" i="1"/>
  <c r="H17" i="2" s="1"/>
  <c r="F18" i="1"/>
  <c r="H18" i="2" s="1"/>
  <c r="F19" i="1"/>
  <c r="F20" i="1"/>
  <c r="H20" i="2" s="1"/>
  <c r="F21" i="1"/>
  <c r="H21" i="2" s="1"/>
  <c r="F22" i="1"/>
  <c r="H22" i="2" s="1"/>
  <c r="F23" i="1"/>
  <c r="H23" i="2" s="1"/>
  <c r="F24" i="1"/>
  <c r="H24" i="2" s="1"/>
  <c r="F25" i="1"/>
  <c r="F26" i="1"/>
  <c r="H26" i="2" s="1"/>
  <c r="F27" i="1"/>
  <c r="F28" i="1"/>
  <c r="F29" i="1"/>
  <c r="F2" i="1"/>
  <c r="M82" i="1"/>
  <c r="D80" i="1"/>
  <c r="E17" i="1"/>
  <c r="H3" i="2"/>
  <c r="H5" i="2"/>
  <c r="H13" i="2"/>
  <c r="H19" i="2"/>
  <c r="H27" i="2"/>
  <c r="H29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D3" i="2"/>
  <c r="AE3" i="2"/>
  <c r="AF3" i="2"/>
  <c r="AG3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D4" i="2"/>
  <c r="AE4" i="2"/>
  <c r="AF4" i="2"/>
  <c r="AG4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D5" i="2"/>
  <c r="AE5" i="2"/>
  <c r="AF5" i="2"/>
  <c r="AG5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D6" i="2"/>
  <c r="AE6" i="2"/>
  <c r="AF6" i="2"/>
  <c r="AG6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D7" i="2"/>
  <c r="AE7" i="2"/>
  <c r="AF7" i="2"/>
  <c r="AG7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D8" i="2"/>
  <c r="AE8" i="2"/>
  <c r="AF8" i="2"/>
  <c r="AG8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D9" i="2"/>
  <c r="AE9" i="2"/>
  <c r="AF9" i="2"/>
  <c r="AG9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D10" i="2"/>
  <c r="AE10" i="2"/>
  <c r="AF10" i="2"/>
  <c r="AG10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D11" i="2"/>
  <c r="AE11" i="2"/>
  <c r="AF11" i="2"/>
  <c r="AG11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D12" i="2"/>
  <c r="AE12" i="2"/>
  <c r="AF12" i="2"/>
  <c r="AG12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D13" i="2"/>
  <c r="AE13" i="2"/>
  <c r="AF13" i="2"/>
  <c r="AG13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D14" i="2"/>
  <c r="AE14" i="2"/>
  <c r="AF14" i="2"/>
  <c r="AG14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D15" i="2"/>
  <c r="AE15" i="2"/>
  <c r="AF15" i="2"/>
  <c r="AG15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D16" i="2"/>
  <c r="AE16" i="2"/>
  <c r="AF16" i="2"/>
  <c r="AG16" i="2"/>
  <c r="G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D18" i="2"/>
  <c r="AE18" i="2"/>
  <c r="AF18" i="2"/>
  <c r="AG18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D19" i="2"/>
  <c r="AE19" i="2"/>
  <c r="AF19" i="2"/>
  <c r="AG19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D20" i="2"/>
  <c r="AE20" i="2"/>
  <c r="AF20" i="2"/>
  <c r="AG20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D21" i="2"/>
  <c r="AE21" i="2"/>
  <c r="AF21" i="2"/>
  <c r="AG21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D22" i="2"/>
  <c r="AE22" i="2"/>
  <c r="AF22" i="2"/>
  <c r="AG22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D23" i="2"/>
  <c r="AE23" i="2"/>
  <c r="AF23" i="2"/>
  <c r="AG23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D24" i="2"/>
  <c r="AE24" i="2"/>
  <c r="AF24" i="2"/>
  <c r="AG24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B2" i="2"/>
  <c r="C2" i="2"/>
  <c r="A2" i="2"/>
  <c r="A116" i="1" l="1"/>
  <c r="B116" i="1"/>
  <c r="C116" i="1"/>
  <c r="A117" i="1"/>
  <c r="B117" i="1"/>
  <c r="C117" i="1"/>
  <c r="A118" i="1"/>
  <c r="B118" i="1"/>
  <c r="C118" i="1"/>
  <c r="A119" i="1"/>
  <c r="B119" i="1"/>
  <c r="C119" i="1"/>
  <c r="A120" i="1"/>
  <c r="B120" i="1"/>
  <c r="C120" i="1"/>
  <c r="A86" i="1"/>
  <c r="B86" i="1"/>
  <c r="C86" i="1"/>
  <c r="D86" i="1"/>
  <c r="D116" i="1" s="1"/>
  <c r="E86" i="1"/>
  <c r="E116" i="1" s="1"/>
  <c r="F86" i="1"/>
  <c r="F116" i="1" s="1"/>
  <c r="G86" i="1"/>
  <c r="G116" i="1" s="1"/>
  <c r="H86" i="1"/>
  <c r="H116" i="1" s="1"/>
  <c r="J86" i="1"/>
  <c r="J116" i="1" s="1"/>
  <c r="K86" i="1"/>
  <c r="K116" i="1" s="1"/>
  <c r="L86" i="1"/>
  <c r="L116" i="1" s="1"/>
  <c r="M86" i="1"/>
  <c r="A87" i="1"/>
  <c r="B87" i="1"/>
  <c r="C87" i="1"/>
  <c r="D87" i="1"/>
  <c r="D117" i="1" s="1"/>
  <c r="E87" i="1"/>
  <c r="E117" i="1" s="1"/>
  <c r="F87" i="1"/>
  <c r="F117" i="1" s="1"/>
  <c r="G87" i="1"/>
  <c r="G117" i="1" s="1"/>
  <c r="H87" i="1"/>
  <c r="H117" i="1" s="1"/>
  <c r="J87" i="1"/>
  <c r="J117" i="1" s="1"/>
  <c r="K87" i="1"/>
  <c r="K117" i="1" s="1"/>
  <c r="L87" i="1"/>
  <c r="L117" i="1" s="1"/>
  <c r="M87" i="1"/>
  <c r="A88" i="1"/>
  <c r="B88" i="1"/>
  <c r="C88" i="1"/>
  <c r="D88" i="1"/>
  <c r="D118" i="1" s="1"/>
  <c r="E88" i="1"/>
  <c r="E118" i="1" s="1"/>
  <c r="F88" i="1"/>
  <c r="F118" i="1" s="1"/>
  <c r="G88" i="1"/>
  <c r="G118" i="1" s="1"/>
  <c r="H88" i="1"/>
  <c r="H118" i="1" s="1"/>
  <c r="J88" i="1"/>
  <c r="J118" i="1" s="1"/>
  <c r="K88" i="1"/>
  <c r="K118" i="1" s="1"/>
  <c r="L88" i="1"/>
  <c r="L118" i="1" s="1"/>
  <c r="M88" i="1"/>
  <c r="A89" i="1"/>
  <c r="B89" i="1"/>
  <c r="C89" i="1"/>
  <c r="D89" i="1"/>
  <c r="D119" i="1" s="1"/>
  <c r="E89" i="1"/>
  <c r="E119" i="1" s="1"/>
  <c r="F89" i="1"/>
  <c r="F119" i="1" s="1"/>
  <c r="G89" i="1"/>
  <c r="G119" i="1" s="1"/>
  <c r="H89" i="1"/>
  <c r="H119" i="1" s="1"/>
  <c r="J89" i="1"/>
  <c r="J119" i="1" s="1"/>
  <c r="K89" i="1"/>
  <c r="K119" i="1" s="1"/>
  <c r="L89" i="1"/>
  <c r="L119" i="1" s="1"/>
  <c r="M89" i="1"/>
  <c r="A90" i="1"/>
  <c r="B90" i="1"/>
  <c r="C90" i="1"/>
  <c r="D90" i="1"/>
  <c r="D120" i="1" s="1"/>
  <c r="E90" i="1"/>
  <c r="E120" i="1" s="1"/>
  <c r="F90" i="1"/>
  <c r="F120" i="1" s="1"/>
  <c r="G90" i="1"/>
  <c r="G120" i="1" s="1"/>
  <c r="H90" i="1"/>
  <c r="H120" i="1" s="1"/>
  <c r="J90" i="1"/>
  <c r="J120" i="1" s="1"/>
  <c r="K90" i="1"/>
  <c r="K120" i="1" s="1"/>
  <c r="L90" i="1"/>
  <c r="L120" i="1" s="1"/>
  <c r="M90" i="1"/>
  <c r="E56" i="1"/>
  <c r="H56" i="1"/>
  <c r="K56" i="1"/>
  <c r="L56" i="1" s="1"/>
  <c r="M56" i="1"/>
  <c r="N56" i="1" s="1"/>
  <c r="E57" i="1"/>
  <c r="H57" i="1"/>
  <c r="I57" i="1" s="1"/>
  <c r="K57" i="1"/>
  <c r="L57" i="1" s="1"/>
  <c r="M57" i="1"/>
  <c r="N57" i="1" s="1"/>
  <c r="E58" i="1"/>
  <c r="H58" i="1"/>
  <c r="I58" i="1" s="1"/>
  <c r="K58" i="1"/>
  <c r="M58" i="1"/>
  <c r="N58" i="1" s="1"/>
  <c r="E59" i="1"/>
  <c r="H59" i="1"/>
  <c r="I59" i="1" s="1"/>
  <c r="K59" i="1"/>
  <c r="L59" i="1" s="1"/>
  <c r="M59" i="1"/>
  <c r="N59" i="1" s="1"/>
  <c r="E60" i="1"/>
  <c r="H60" i="1"/>
  <c r="I60" i="1" s="1"/>
  <c r="K60" i="1"/>
  <c r="L60" i="1" s="1"/>
  <c r="M60" i="1"/>
  <c r="B56" i="1"/>
  <c r="B57" i="1"/>
  <c r="B58" i="1"/>
  <c r="B59" i="1"/>
  <c r="B60" i="1"/>
  <c r="C60" i="1"/>
  <c r="C59" i="1"/>
  <c r="C58" i="1"/>
  <c r="C57" i="1"/>
  <c r="C56" i="1"/>
  <c r="A60" i="1"/>
  <c r="A59" i="1"/>
  <c r="A58" i="1"/>
  <c r="A57" i="1"/>
  <c r="A56" i="1"/>
  <c r="E25" i="1"/>
  <c r="F56" i="1"/>
  <c r="G56" i="1" s="1"/>
  <c r="E26" i="1"/>
  <c r="F57" i="1"/>
  <c r="G57" i="1" s="1"/>
  <c r="E27" i="1"/>
  <c r="F58" i="1"/>
  <c r="G58" i="1" s="1"/>
  <c r="E28" i="1"/>
  <c r="F59" i="1"/>
  <c r="G59" i="1" s="1"/>
  <c r="E29" i="1"/>
  <c r="F60" i="1"/>
  <c r="G60" i="1" s="1"/>
  <c r="D17" i="1"/>
  <c r="F17" i="2" s="1"/>
  <c r="E19" i="1"/>
  <c r="E18" i="1"/>
  <c r="G18" i="2" s="1"/>
  <c r="M119" i="1" l="1"/>
  <c r="M117" i="1"/>
  <c r="D26" i="1"/>
  <c r="F26" i="2" s="1"/>
  <c r="G26" i="2"/>
  <c r="D19" i="1"/>
  <c r="F19" i="2" s="1"/>
  <c r="G19" i="2"/>
  <c r="D29" i="1"/>
  <c r="F29" i="2" s="1"/>
  <c r="G29" i="2"/>
  <c r="D25" i="1"/>
  <c r="F25" i="2" s="1"/>
  <c r="G25" i="2"/>
  <c r="M120" i="1"/>
  <c r="M118" i="1"/>
  <c r="M116" i="1"/>
  <c r="D28" i="1"/>
  <c r="F28" i="2" s="1"/>
  <c r="G28" i="2"/>
  <c r="D27" i="1"/>
  <c r="F27" i="2" s="1"/>
  <c r="G27" i="2"/>
  <c r="N60" i="1"/>
  <c r="L58" i="1"/>
  <c r="I56" i="1"/>
  <c r="E16" i="1" l="1"/>
  <c r="D16" i="1" l="1"/>
  <c r="F16" i="2" s="1"/>
  <c r="G16" i="2"/>
  <c r="E15" i="1"/>
  <c r="G15" i="2" s="1"/>
  <c r="E14" i="1" l="1"/>
  <c r="D14" i="1" l="1"/>
  <c r="F14" i="2" s="1"/>
  <c r="G14" i="2"/>
  <c r="A63" i="1"/>
  <c r="B63" i="1"/>
  <c r="C63" i="1"/>
  <c r="D63" i="1"/>
  <c r="D93" i="1" s="1"/>
  <c r="E63" i="1"/>
  <c r="E93" i="1" s="1"/>
  <c r="F63" i="1"/>
  <c r="F93" i="1" s="1"/>
  <c r="G63" i="1"/>
  <c r="G93" i="1" s="1"/>
  <c r="H63" i="1"/>
  <c r="H93" i="1" s="1"/>
  <c r="J63" i="1"/>
  <c r="K63" i="1"/>
  <c r="K93" i="1" s="1"/>
  <c r="L63" i="1"/>
  <c r="M93" i="1" s="1"/>
  <c r="M63" i="1"/>
  <c r="A64" i="1"/>
  <c r="B64" i="1"/>
  <c r="C64" i="1"/>
  <c r="D64" i="1"/>
  <c r="D94" i="1" s="1"/>
  <c r="E64" i="1"/>
  <c r="F64" i="1"/>
  <c r="F94" i="1" s="1"/>
  <c r="G64" i="1"/>
  <c r="H64" i="1"/>
  <c r="H94" i="1" s="1"/>
  <c r="J64" i="1"/>
  <c r="J94" i="1" s="1"/>
  <c r="K64" i="1"/>
  <c r="K94" i="1" s="1"/>
  <c r="L64" i="1"/>
  <c r="L94" i="1" s="1"/>
  <c r="M64" i="1"/>
  <c r="A65" i="1"/>
  <c r="B65" i="1"/>
  <c r="C65" i="1"/>
  <c r="D65" i="1"/>
  <c r="D95" i="1" s="1"/>
  <c r="E65" i="1"/>
  <c r="E95" i="1" s="1"/>
  <c r="F65" i="1"/>
  <c r="F95" i="1" s="1"/>
  <c r="G65" i="1"/>
  <c r="G95" i="1" s="1"/>
  <c r="H65" i="1"/>
  <c r="H95" i="1" s="1"/>
  <c r="J65" i="1"/>
  <c r="J95" i="1" s="1"/>
  <c r="K65" i="1"/>
  <c r="K95" i="1" s="1"/>
  <c r="L65" i="1"/>
  <c r="L95" i="1" s="1"/>
  <c r="M65" i="1"/>
  <c r="A66" i="1"/>
  <c r="B66" i="1"/>
  <c r="C66" i="1"/>
  <c r="D66" i="1"/>
  <c r="D96" i="1" s="1"/>
  <c r="E66" i="1"/>
  <c r="E96" i="1" s="1"/>
  <c r="F66" i="1"/>
  <c r="F96" i="1" s="1"/>
  <c r="G66" i="1"/>
  <c r="G96" i="1" s="1"/>
  <c r="H66" i="1"/>
  <c r="H96" i="1" s="1"/>
  <c r="J66" i="1"/>
  <c r="J96" i="1" s="1"/>
  <c r="K66" i="1"/>
  <c r="K96" i="1" s="1"/>
  <c r="L66" i="1"/>
  <c r="L96" i="1" s="1"/>
  <c r="M66" i="1"/>
  <c r="A67" i="1"/>
  <c r="B67" i="1"/>
  <c r="C67" i="1"/>
  <c r="D67" i="1"/>
  <c r="D97" i="1" s="1"/>
  <c r="E67" i="1"/>
  <c r="E97" i="1" s="1"/>
  <c r="F67" i="1"/>
  <c r="F97" i="1" s="1"/>
  <c r="G67" i="1"/>
  <c r="G97" i="1" s="1"/>
  <c r="H67" i="1"/>
  <c r="H97" i="1" s="1"/>
  <c r="J67" i="1"/>
  <c r="J97" i="1" s="1"/>
  <c r="K67" i="1"/>
  <c r="K97" i="1" s="1"/>
  <c r="L67" i="1"/>
  <c r="M97" i="1" s="1"/>
  <c r="M67" i="1"/>
  <c r="A68" i="1"/>
  <c r="B68" i="1"/>
  <c r="C68" i="1"/>
  <c r="D68" i="1"/>
  <c r="D98" i="1" s="1"/>
  <c r="E68" i="1"/>
  <c r="E98" i="1" s="1"/>
  <c r="F68" i="1"/>
  <c r="F98" i="1" s="1"/>
  <c r="G68" i="1"/>
  <c r="G98" i="1" s="1"/>
  <c r="H68" i="1"/>
  <c r="H98" i="1" s="1"/>
  <c r="J68" i="1"/>
  <c r="J98" i="1" s="1"/>
  <c r="K68" i="1"/>
  <c r="K98" i="1" s="1"/>
  <c r="L68" i="1"/>
  <c r="L98" i="1" s="1"/>
  <c r="M68" i="1"/>
  <c r="A69" i="1"/>
  <c r="B69" i="1"/>
  <c r="C69" i="1"/>
  <c r="D69" i="1"/>
  <c r="D99" i="1" s="1"/>
  <c r="E69" i="1"/>
  <c r="E99" i="1" s="1"/>
  <c r="F69" i="1"/>
  <c r="F99" i="1" s="1"/>
  <c r="G69" i="1"/>
  <c r="G99" i="1" s="1"/>
  <c r="H69" i="1"/>
  <c r="H99" i="1" s="1"/>
  <c r="J69" i="1"/>
  <c r="J99" i="1" s="1"/>
  <c r="K69" i="1"/>
  <c r="K99" i="1" s="1"/>
  <c r="L69" i="1"/>
  <c r="L99" i="1" s="1"/>
  <c r="M69" i="1"/>
  <c r="A70" i="1"/>
  <c r="B70" i="1"/>
  <c r="C70" i="1"/>
  <c r="D70" i="1"/>
  <c r="D100" i="1" s="1"/>
  <c r="E70" i="1"/>
  <c r="F70" i="1"/>
  <c r="F100" i="1" s="1"/>
  <c r="G70" i="1"/>
  <c r="G100" i="1" s="1"/>
  <c r="H70" i="1"/>
  <c r="H100" i="1" s="1"/>
  <c r="J70" i="1"/>
  <c r="J100" i="1" s="1"/>
  <c r="K70" i="1"/>
  <c r="K100" i="1" s="1"/>
  <c r="L70" i="1"/>
  <c r="L100" i="1" s="1"/>
  <c r="M70" i="1"/>
  <c r="A71" i="1"/>
  <c r="B71" i="1"/>
  <c r="C71" i="1"/>
  <c r="D71" i="1"/>
  <c r="D101" i="1" s="1"/>
  <c r="E71" i="1"/>
  <c r="E101" i="1" s="1"/>
  <c r="F71" i="1"/>
  <c r="F101" i="1" s="1"/>
  <c r="G71" i="1"/>
  <c r="G101" i="1" s="1"/>
  <c r="H71" i="1"/>
  <c r="H101" i="1" s="1"/>
  <c r="J71" i="1"/>
  <c r="J101" i="1" s="1"/>
  <c r="K71" i="1"/>
  <c r="K101" i="1" s="1"/>
  <c r="L71" i="1"/>
  <c r="M101" i="1" s="1"/>
  <c r="M71" i="1"/>
  <c r="A72" i="1"/>
  <c r="B72" i="1"/>
  <c r="C72" i="1"/>
  <c r="D72" i="1"/>
  <c r="D102" i="1" s="1"/>
  <c r="E72" i="1"/>
  <c r="E102" i="1" s="1"/>
  <c r="F72" i="1"/>
  <c r="F102" i="1" s="1"/>
  <c r="G72" i="1"/>
  <c r="G102" i="1" s="1"/>
  <c r="H72" i="1"/>
  <c r="H102" i="1" s="1"/>
  <c r="J72" i="1"/>
  <c r="J102" i="1" s="1"/>
  <c r="K72" i="1"/>
  <c r="K102" i="1" s="1"/>
  <c r="L72" i="1"/>
  <c r="L102" i="1" s="1"/>
  <c r="M72" i="1"/>
  <c r="A73" i="1"/>
  <c r="B73" i="1"/>
  <c r="C73" i="1"/>
  <c r="D73" i="1"/>
  <c r="D103" i="1" s="1"/>
  <c r="E73" i="1"/>
  <c r="E103" i="1" s="1"/>
  <c r="F73" i="1"/>
  <c r="F103" i="1" s="1"/>
  <c r="G73" i="1"/>
  <c r="G103" i="1" s="1"/>
  <c r="H73" i="1"/>
  <c r="H103" i="1" s="1"/>
  <c r="J73" i="1"/>
  <c r="J103" i="1" s="1"/>
  <c r="K73" i="1"/>
  <c r="K103" i="1" s="1"/>
  <c r="L73" i="1"/>
  <c r="L103" i="1" s="1"/>
  <c r="M73" i="1"/>
  <c r="A74" i="1"/>
  <c r="B74" i="1"/>
  <c r="C74" i="1"/>
  <c r="D74" i="1"/>
  <c r="D104" i="1" s="1"/>
  <c r="E74" i="1"/>
  <c r="E104" i="1" s="1"/>
  <c r="F74" i="1"/>
  <c r="F104" i="1" s="1"/>
  <c r="G74" i="1"/>
  <c r="G104" i="1" s="1"/>
  <c r="H74" i="1"/>
  <c r="H104" i="1" s="1"/>
  <c r="J74" i="1"/>
  <c r="J104" i="1" s="1"/>
  <c r="K74" i="1"/>
  <c r="K104" i="1" s="1"/>
  <c r="L74" i="1"/>
  <c r="L104" i="1" s="1"/>
  <c r="M74" i="1"/>
  <c r="A75" i="1"/>
  <c r="B75" i="1"/>
  <c r="C75" i="1"/>
  <c r="D75" i="1"/>
  <c r="D105" i="1" s="1"/>
  <c r="E75" i="1"/>
  <c r="E105" i="1" s="1"/>
  <c r="F75" i="1"/>
  <c r="F105" i="1" s="1"/>
  <c r="G75" i="1"/>
  <c r="G105" i="1" s="1"/>
  <c r="H75" i="1"/>
  <c r="H105" i="1" s="1"/>
  <c r="J75" i="1"/>
  <c r="J105" i="1" s="1"/>
  <c r="K75" i="1"/>
  <c r="K105" i="1" s="1"/>
  <c r="L75" i="1"/>
  <c r="M105" i="1" s="1"/>
  <c r="M75" i="1"/>
  <c r="A76" i="1"/>
  <c r="B76" i="1"/>
  <c r="C76" i="1"/>
  <c r="D76" i="1"/>
  <c r="D106" i="1" s="1"/>
  <c r="E76" i="1"/>
  <c r="E106" i="1" s="1"/>
  <c r="F76" i="1"/>
  <c r="F106" i="1" s="1"/>
  <c r="G76" i="1"/>
  <c r="G106" i="1" s="1"/>
  <c r="H76" i="1"/>
  <c r="H106" i="1" s="1"/>
  <c r="J76" i="1"/>
  <c r="J106" i="1" s="1"/>
  <c r="K76" i="1"/>
  <c r="K106" i="1" s="1"/>
  <c r="L76" i="1"/>
  <c r="L106" i="1" s="1"/>
  <c r="M76" i="1"/>
  <c r="A77" i="1"/>
  <c r="B77" i="1"/>
  <c r="C77" i="1"/>
  <c r="D77" i="1"/>
  <c r="D107" i="1" s="1"/>
  <c r="E77" i="1"/>
  <c r="E107" i="1" s="1"/>
  <c r="F77" i="1"/>
  <c r="F107" i="1" s="1"/>
  <c r="G77" i="1"/>
  <c r="G107" i="1" s="1"/>
  <c r="H77" i="1"/>
  <c r="H107" i="1" s="1"/>
  <c r="J77" i="1"/>
  <c r="K77" i="1"/>
  <c r="K107" i="1" s="1"/>
  <c r="L77" i="1"/>
  <c r="M107" i="1" s="1"/>
  <c r="M77" i="1"/>
  <c r="A78" i="1"/>
  <c r="B78" i="1"/>
  <c r="C78" i="1"/>
  <c r="D78" i="1"/>
  <c r="D108" i="1" s="1"/>
  <c r="E78" i="1"/>
  <c r="F78" i="1"/>
  <c r="F108" i="1" s="1"/>
  <c r="G78" i="1"/>
  <c r="G108" i="1" s="1"/>
  <c r="H78" i="1"/>
  <c r="H108" i="1" s="1"/>
  <c r="J78" i="1"/>
  <c r="J108" i="1" s="1"/>
  <c r="K78" i="1"/>
  <c r="K108" i="1" s="1"/>
  <c r="L78" i="1"/>
  <c r="M108" i="1" s="1"/>
  <c r="M78" i="1"/>
  <c r="A79" i="1"/>
  <c r="B79" i="1"/>
  <c r="C79" i="1"/>
  <c r="D79" i="1"/>
  <c r="D109" i="1" s="1"/>
  <c r="E79" i="1"/>
  <c r="E109" i="1" s="1"/>
  <c r="F79" i="1"/>
  <c r="F109" i="1" s="1"/>
  <c r="G79" i="1"/>
  <c r="G109" i="1" s="1"/>
  <c r="H79" i="1"/>
  <c r="H109" i="1" s="1"/>
  <c r="J79" i="1"/>
  <c r="K79" i="1"/>
  <c r="K109" i="1" s="1"/>
  <c r="L79" i="1"/>
  <c r="M109" i="1" s="1"/>
  <c r="M79" i="1"/>
  <c r="A80" i="1"/>
  <c r="B80" i="1"/>
  <c r="C80" i="1"/>
  <c r="D110" i="1"/>
  <c r="E80" i="1"/>
  <c r="E110" i="1" s="1"/>
  <c r="F80" i="1"/>
  <c r="F110" i="1" s="1"/>
  <c r="G80" i="1"/>
  <c r="G110" i="1" s="1"/>
  <c r="H80" i="1"/>
  <c r="H110" i="1" s="1"/>
  <c r="J80" i="1"/>
  <c r="J110" i="1" s="1"/>
  <c r="K80" i="1"/>
  <c r="K110" i="1" s="1"/>
  <c r="L80" i="1"/>
  <c r="L110" i="1" s="1"/>
  <c r="M80" i="1"/>
  <c r="A81" i="1"/>
  <c r="B81" i="1"/>
  <c r="C81" i="1"/>
  <c r="D81" i="1"/>
  <c r="D111" i="1" s="1"/>
  <c r="E81" i="1"/>
  <c r="E111" i="1" s="1"/>
  <c r="F81" i="1"/>
  <c r="F111" i="1" s="1"/>
  <c r="G81" i="1"/>
  <c r="G111" i="1" s="1"/>
  <c r="H81" i="1"/>
  <c r="H111" i="1" s="1"/>
  <c r="J81" i="1"/>
  <c r="K81" i="1"/>
  <c r="K111" i="1" s="1"/>
  <c r="L81" i="1"/>
  <c r="M111" i="1" s="1"/>
  <c r="M81" i="1"/>
  <c r="A82" i="1"/>
  <c r="B82" i="1"/>
  <c r="C82" i="1"/>
  <c r="D82" i="1"/>
  <c r="D112" i="1" s="1"/>
  <c r="E82" i="1"/>
  <c r="E112" i="1" s="1"/>
  <c r="F82" i="1"/>
  <c r="F112" i="1" s="1"/>
  <c r="G82" i="1"/>
  <c r="G112" i="1" s="1"/>
  <c r="H82" i="1"/>
  <c r="H112" i="1" s="1"/>
  <c r="J82" i="1"/>
  <c r="J112" i="1" s="1"/>
  <c r="K82" i="1"/>
  <c r="K112" i="1" s="1"/>
  <c r="L82" i="1"/>
  <c r="L112" i="1" s="1"/>
  <c r="A83" i="1"/>
  <c r="B83" i="1"/>
  <c r="C83" i="1"/>
  <c r="D83" i="1"/>
  <c r="D113" i="1" s="1"/>
  <c r="E83" i="1"/>
  <c r="E113" i="1" s="1"/>
  <c r="F83" i="1"/>
  <c r="F113" i="1" s="1"/>
  <c r="G83" i="1"/>
  <c r="G113" i="1" s="1"/>
  <c r="H83" i="1"/>
  <c r="H113" i="1" s="1"/>
  <c r="J83" i="1"/>
  <c r="J113" i="1" s="1"/>
  <c r="K83" i="1"/>
  <c r="K113" i="1" s="1"/>
  <c r="L83" i="1"/>
  <c r="L113" i="1" s="1"/>
  <c r="M83" i="1"/>
  <c r="A84" i="1"/>
  <c r="B84" i="1"/>
  <c r="C84" i="1"/>
  <c r="D84" i="1"/>
  <c r="D114" i="1" s="1"/>
  <c r="E84" i="1"/>
  <c r="E114" i="1" s="1"/>
  <c r="F84" i="1"/>
  <c r="F114" i="1" s="1"/>
  <c r="G84" i="1"/>
  <c r="G114" i="1" s="1"/>
  <c r="H84" i="1"/>
  <c r="H114" i="1" s="1"/>
  <c r="J84" i="1"/>
  <c r="J114" i="1" s="1"/>
  <c r="K84" i="1"/>
  <c r="K114" i="1" s="1"/>
  <c r="L84" i="1"/>
  <c r="L114" i="1" s="1"/>
  <c r="M84" i="1"/>
  <c r="A85" i="1"/>
  <c r="B85" i="1"/>
  <c r="C85" i="1"/>
  <c r="D85" i="1"/>
  <c r="D115" i="1" s="1"/>
  <c r="E85" i="1"/>
  <c r="E115" i="1" s="1"/>
  <c r="F85" i="1"/>
  <c r="F115" i="1" s="1"/>
  <c r="G85" i="1"/>
  <c r="G115" i="1" s="1"/>
  <c r="H85" i="1"/>
  <c r="H115" i="1" s="1"/>
  <c r="J85" i="1"/>
  <c r="J115" i="1" s="1"/>
  <c r="K85" i="1"/>
  <c r="K115" i="1" s="1"/>
  <c r="L85" i="1"/>
  <c r="M115" i="1" s="1"/>
  <c r="M85" i="1"/>
  <c r="A93" i="1"/>
  <c r="B93" i="1"/>
  <c r="C93" i="1"/>
  <c r="J93" i="1"/>
  <c r="A94" i="1"/>
  <c r="B94" i="1"/>
  <c r="C94" i="1"/>
  <c r="E94" i="1"/>
  <c r="G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E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J107" i="1"/>
  <c r="L107" i="1"/>
  <c r="A108" i="1"/>
  <c r="B108" i="1"/>
  <c r="C108" i="1"/>
  <c r="E108" i="1"/>
  <c r="A109" i="1"/>
  <c r="B109" i="1"/>
  <c r="C109" i="1"/>
  <c r="J109" i="1"/>
  <c r="A110" i="1"/>
  <c r="B110" i="1"/>
  <c r="C110" i="1"/>
  <c r="A111" i="1"/>
  <c r="B111" i="1"/>
  <c r="C111" i="1"/>
  <c r="J111" i="1"/>
  <c r="A112" i="1"/>
  <c r="B112" i="1"/>
  <c r="C112" i="1"/>
  <c r="A113" i="1"/>
  <c r="B113" i="1"/>
  <c r="C113" i="1"/>
  <c r="M113" i="1"/>
  <c r="A114" i="1"/>
  <c r="B114" i="1"/>
  <c r="C114" i="1"/>
  <c r="A115" i="1"/>
  <c r="B115" i="1"/>
  <c r="C115" i="1"/>
  <c r="L93" i="1" l="1"/>
  <c r="M114" i="1"/>
  <c r="M100" i="1"/>
  <c r="M104" i="1"/>
  <c r="M102" i="1"/>
  <c r="M110" i="1"/>
  <c r="L108" i="1"/>
  <c r="M96" i="1"/>
  <c r="L111" i="1"/>
  <c r="L109" i="1"/>
  <c r="L101" i="1"/>
  <c r="M94" i="1"/>
  <c r="L105" i="1"/>
  <c r="M98" i="1"/>
  <c r="L97" i="1"/>
  <c r="M112" i="1"/>
  <c r="M106" i="1"/>
  <c r="L115" i="1"/>
  <c r="M103" i="1"/>
  <c r="M99" i="1"/>
  <c r="M95" i="1"/>
  <c r="AA3" i="1"/>
  <c r="AA4" i="1" l="1"/>
  <c r="AC3" i="2"/>
  <c r="K43" i="1"/>
  <c r="K42" i="1"/>
  <c r="AA5" i="1" l="1"/>
  <c r="AC4" i="2"/>
  <c r="K55" i="1"/>
  <c r="L55" i="1" s="1"/>
  <c r="C55" i="1"/>
  <c r="B55" i="1"/>
  <c r="A55" i="1"/>
  <c r="K54" i="1"/>
  <c r="L54" i="1" s="1"/>
  <c r="C54" i="1"/>
  <c r="B54" i="1"/>
  <c r="A54" i="1"/>
  <c r="K53" i="1"/>
  <c r="L53" i="1" s="1"/>
  <c r="C53" i="1"/>
  <c r="B53" i="1"/>
  <c r="A53" i="1"/>
  <c r="K52" i="1"/>
  <c r="L52" i="1" s="1"/>
  <c r="C52" i="1"/>
  <c r="B52" i="1"/>
  <c r="A52" i="1"/>
  <c r="K51" i="1"/>
  <c r="C51" i="1"/>
  <c r="B51" i="1"/>
  <c r="A51" i="1"/>
  <c r="K50" i="1"/>
  <c r="C50" i="1"/>
  <c r="B50" i="1"/>
  <c r="A50" i="1"/>
  <c r="K49" i="1"/>
  <c r="C49" i="1"/>
  <c r="B49" i="1"/>
  <c r="A49" i="1"/>
  <c r="M48" i="1"/>
  <c r="K48" i="1"/>
  <c r="C48" i="1"/>
  <c r="B48" i="1"/>
  <c r="A48" i="1"/>
  <c r="K47" i="1"/>
  <c r="C47" i="1"/>
  <c r="B47" i="1"/>
  <c r="A47" i="1"/>
  <c r="K46" i="1"/>
  <c r="C46" i="1"/>
  <c r="B46" i="1"/>
  <c r="A46" i="1"/>
  <c r="K45" i="1"/>
  <c r="C45" i="1"/>
  <c r="B45" i="1"/>
  <c r="A45" i="1"/>
  <c r="K44" i="1"/>
  <c r="C44" i="1"/>
  <c r="B44" i="1"/>
  <c r="A44" i="1"/>
  <c r="C43" i="1"/>
  <c r="B43" i="1"/>
  <c r="A43" i="1"/>
  <c r="C42" i="1"/>
  <c r="B42" i="1"/>
  <c r="A42" i="1"/>
  <c r="K41" i="1"/>
  <c r="C41" i="1"/>
  <c r="B41" i="1"/>
  <c r="A41" i="1"/>
  <c r="K40" i="1"/>
  <c r="C40" i="1"/>
  <c r="B40" i="1"/>
  <c r="A40" i="1"/>
  <c r="K39" i="1"/>
  <c r="C39" i="1"/>
  <c r="B39" i="1"/>
  <c r="A39" i="1"/>
  <c r="K38" i="1"/>
  <c r="C38" i="1"/>
  <c r="B38" i="1"/>
  <c r="A38" i="1"/>
  <c r="K37" i="1"/>
  <c r="C37" i="1"/>
  <c r="B37" i="1"/>
  <c r="A37" i="1"/>
  <c r="M36" i="1"/>
  <c r="K36" i="1"/>
  <c r="C36" i="1"/>
  <c r="B36" i="1"/>
  <c r="A36" i="1"/>
  <c r="M35" i="1"/>
  <c r="K35" i="1"/>
  <c r="C35" i="1"/>
  <c r="B35" i="1"/>
  <c r="A35" i="1"/>
  <c r="M34" i="1"/>
  <c r="K34" i="1"/>
  <c r="C34" i="1"/>
  <c r="B34" i="1"/>
  <c r="A34" i="1"/>
  <c r="M33" i="1"/>
  <c r="K33" i="1"/>
  <c r="C33" i="1"/>
  <c r="B33" i="1"/>
  <c r="A33" i="1"/>
  <c r="F55" i="1"/>
  <c r="G55" i="1" s="1"/>
  <c r="E24" i="1"/>
  <c r="F54" i="1"/>
  <c r="G54" i="1" s="1"/>
  <c r="E23" i="1"/>
  <c r="E22" i="1"/>
  <c r="F53" i="1" s="1"/>
  <c r="G53" i="1" s="1"/>
  <c r="E21" i="1"/>
  <c r="F52" i="1" s="1"/>
  <c r="G52" i="1" s="1"/>
  <c r="E20" i="1"/>
  <c r="F51" i="1" s="1"/>
  <c r="F50" i="1"/>
  <c r="D18" i="1"/>
  <c r="F18" i="2" s="1"/>
  <c r="F48" i="1"/>
  <c r="F47" i="1"/>
  <c r="F46" i="1"/>
  <c r="E13" i="1"/>
  <c r="E12" i="1"/>
  <c r="G12" i="2" s="1"/>
  <c r="E11" i="1"/>
  <c r="G11" i="2" s="1"/>
  <c r="E10" i="1"/>
  <c r="E9" i="1"/>
  <c r="G9" i="2" s="1"/>
  <c r="E8" i="1"/>
  <c r="E7" i="1"/>
  <c r="G7" i="2" s="1"/>
  <c r="E6" i="1"/>
  <c r="G6" i="2" s="1"/>
  <c r="E5" i="1"/>
  <c r="G5" i="2" s="1"/>
  <c r="E4" i="1"/>
  <c r="E3" i="1"/>
  <c r="G3" i="2" s="1"/>
  <c r="H33" i="1"/>
  <c r="E2" i="1"/>
  <c r="D24" i="1" l="1"/>
  <c r="F24" i="2" s="1"/>
  <c r="G24" i="2"/>
  <c r="D21" i="1"/>
  <c r="F21" i="2" s="1"/>
  <c r="G21" i="2"/>
  <c r="D13" i="1"/>
  <c r="F13" i="2" s="1"/>
  <c r="G13" i="2"/>
  <c r="D2" i="1"/>
  <c r="F2" i="2" s="1"/>
  <c r="G2" i="2"/>
  <c r="D8" i="1"/>
  <c r="F8" i="2" s="1"/>
  <c r="G8" i="2"/>
  <c r="L51" i="1"/>
  <c r="D22" i="1"/>
  <c r="F22" i="2" s="1"/>
  <c r="G22" i="2"/>
  <c r="D10" i="1"/>
  <c r="F10" i="2" s="1"/>
  <c r="G10" i="2"/>
  <c r="D4" i="1"/>
  <c r="F4" i="2" s="1"/>
  <c r="G4" i="2"/>
  <c r="D23" i="1"/>
  <c r="F23" i="2" s="1"/>
  <c r="G23" i="2"/>
  <c r="AA6" i="1"/>
  <c r="AC5" i="2"/>
  <c r="D20" i="1"/>
  <c r="F20" i="2" s="1"/>
  <c r="G20" i="2"/>
  <c r="J57" i="1"/>
  <c r="J60" i="1"/>
  <c r="J59" i="1"/>
  <c r="J56" i="1"/>
  <c r="J58" i="1"/>
  <c r="D59" i="1"/>
  <c r="D58" i="1"/>
  <c r="D56" i="1"/>
  <c r="D60" i="1"/>
  <c r="D57" i="1"/>
  <c r="L48" i="1"/>
  <c r="L50" i="1"/>
  <c r="L49" i="1"/>
  <c r="F49" i="1"/>
  <c r="L46" i="1"/>
  <c r="N48" i="1"/>
  <c r="L47" i="1"/>
  <c r="L40" i="1"/>
  <c r="D15" i="1"/>
  <c r="F15" i="2" s="1"/>
  <c r="H48" i="1"/>
  <c r="I48" i="1" s="1"/>
  <c r="E37" i="1"/>
  <c r="D6" i="1"/>
  <c r="F6" i="2" s="1"/>
  <c r="L34" i="1"/>
  <c r="L44" i="1"/>
  <c r="E48" i="1"/>
  <c r="E34" i="1"/>
  <c r="D3" i="1"/>
  <c r="F3" i="2" s="1"/>
  <c r="D11" i="1"/>
  <c r="F11" i="2" s="1"/>
  <c r="D7" i="1"/>
  <c r="F7" i="2" s="1"/>
  <c r="D12" i="1"/>
  <c r="F12" i="2" s="1"/>
  <c r="F43" i="1"/>
  <c r="E36" i="1"/>
  <c r="D5" i="1"/>
  <c r="F5" i="2" s="1"/>
  <c r="D9" i="1"/>
  <c r="F9" i="2" s="1"/>
  <c r="L45" i="1"/>
  <c r="F33" i="1"/>
  <c r="G47" i="1" s="1"/>
  <c r="F45" i="1"/>
  <c r="F44" i="1"/>
  <c r="J34" i="1"/>
  <c r="N36" i="1"/>
  <c r="J35" i="1"/>
  <c r="F41" i="1"/>
  <c r="L35" i="1"/>
  <c r="L41" i="1"/>
  <c r="L36" i="1"/>
  <c r="F34" i="1"/>
  <c r="L39" i="1"/>
  <c r="L43" i="1"/>
  <c r="F35" i="1"/>
  <c r="F38" i="1"/>
  <c r="F37" i="1"/>
  <c r="L38" i="1"/>
  <c r="H34" i="1"/>
  <c r="I34" i="1" s="1"/>
  <c r="L37" i="1"/>
  <c r="L42" i="1"/>
  <c r="E33" i="1"/>
  <c r="F40" i="1"/>
  <c r="E35" i="1"/>
  <c r="H36" i="1"/>
  <c r="I36" i="1" s="1"/>
  <c r="F36" i="1"/>
  <c r="F39" i="1"/>
  <c r="F42" i="1"/>
  <c r="J48" i="1"/>
  <c r="J36" i="1"/>
  <c r="N34" i="1"/>
  <c r="N35" i="1"/>
  <c r="H35" i="1"/>
  <c r="I35" i="1" s="1"/>
  <c r="AA7" i="1" l="1"/>
  <c r="AC6" i="2"/>
  <c r="M37" i="1"/>
  <c r="H37" i="1"/>
  <c r="I37" i="1" s="1"/>
  <c r="G51" i="1"/>
  <c r="G41" i="1"/>
  <c r="G50" i="1"/>
  <c r="G49" i="1"/>
  <c r="G48" i="1"/>
  <c r="G46" i="1"/>
  <c r="G43" i="1"/>
  <c r="D48" i="1"/>
  <c r="G39" i="1"/>
  <c r="G37" i="1"/>
  <c r="G38" i="1"/>
  <c r="D36" i="1"/>
  <c r="G35" i="1"/>
  <c r="G45" i="1"/>
  <c r="G34" i="1"/>
  <c r="G42" i="1"/>
  <c r="G40" i="1"/>
  <c r="G36" i="1"/>
  <c r="G44" i="1"/>
  <c r="D34" i="1"/>
  <c r="D37" i="1"/>
  <c r="D35" i="1"/>
  <c r="AA8" i="1" l="1"/>
  <c r="AC7" i="2"/>
  <c r="M38" i="1"/>
  <c r="H38" i="1"/>
  <c r="E38" i="1"/>
  <c r="N37" i="1"/>
  <c r="J37" i="1"/>
  <c r="I38" i="1" l="1"/>
  <c r="D38" i="1"/>
  <c r="N38" i="1"/>
  <c r="J38" i="1"/>
  <c r="AA9" i="1"/>
  <c r="AC8" i="2"/>
  <c r="M39" i="1"/>
  <c r="H39" i="1"/>
  <c r="E39" i="1"/>
  <c r="AA10" i="1" l="1"/>
  <c r="AC9" i="2"/>
  <c r="M40" i="1"/>
  <c r="E40" i="1"/>
  <c r="H40" i="1"/>
  <c r="I39" i="1"/>
  <c r="D39" i="1"/>
  <c r="J39" i="1"/>
  <c r="N39" i="1"/>
  <c r="AA11" i="1" l="1"/>
  <c r="AC10" i="2"/>
  <c r="M41" i="1"/>
  <c r="H41" i="1"/>
  <c r="E41" i="1"/>
  <c r="D40" i="1"/>
  <c r="I40" i="1"/>
  <c r="J40" i="1"/>
  <c r="N40" i="1"/>
  <c r="AA12" i="1" l="1"/>
  <c r="AC11" i="2"/>
  <c r="M42" i="1"/>
  <c r="E42" i="1"/>
  <c r="H42" i="1"/>
  <c r="I41" i="1"/>
  <c r="D41" i="1"/>
  <c r="N41" i="1"/>
  <c r="J41" i="1"/>
  <c r="I42" i="1" l="1"/>
  <c r="D42" i="1"/>
  <c r="AA13" i="1"/>
  <c r="AC12" i="2"/>
  <c r="M43" i="1"/>
  <c r="H43" i="1"/>
  <c r="E43" i="1"/>
  <c r="N42" i="1"/>
  <c r="J42" i="1"/>
  <c r="N43" i="1" l="1"/>
  <c r="J43" i="1"/>
  <c r="I43" i="1"/>
  <c r="D43" i="1"/>
  <c r="AA14" i="1"/>
  <c r="AC13" i="2"/>
  <c r="M44" i="1"/>
  <c r="H44" i="1"/>
  <c r="E44" i="1"/>
  <c r="I44" i="1" l="1"/>
  <c r="D44" i="1"/>
  <c r="AC14" i="2"/>
  <c r="AA15" i="1"/>
  <c r="M45" i="1"/>
  <c r="E45" i="1"/>
  <c r="H45" i="1"/>
  <c r="N44" i="1"/>
  <c r="J44" i="1"/>
  <c r="I45" i="1" l="1"/>
  <c r="D45" i="1"/>
  <c r="J45" i="1"/>
  <c r="N45" i="1"/>
  <c r="AC15" i="2"/>
  <c r="M46" i="1"/>
  <c r="AA16" i="1"/>
  <c r="E46" i="1"/>
  <c r="H46" i="1"/>
  <c r="I46" i="1" l="1"/>
  <c r="D46" i="1"/>
  <c r="AA18" i="1"/>
  <c r="AC16" i="2"/>
  <c r="M47" i="1"/>
  <c r="H47" i="1"/>
  <c r="E47" i="1"/>
  <c r="N46" i="1"/>
  <c r="J46" i="1"/>
  <c r="I47" i="1" l="1"/>
  <c r="D47" i="1"/>
  <c r="J47" i="1"/>
  <c r="N47" i="1"/>
  <c r="AA19" i="1"/>
  <c r="AC18" i="2"/>
  <c r="M49" i="1"/>
  <c r="E49" i="1"/>
  <c r="H49" i="1"/>
  <c r="AA20" i="1" l="1"/>
  <c r="AC19" i="2"/>
  <c r="E50" i="1"/>
  <c r="H50" i="1"/>
  <c r="M50" i="1"/>
  <c r="N49" i="1"/>
  <c r="J49" i="1"/>
  <c r="I49" i="1"/>
  <c r="D49" i="1"/>
  <c r="N50" i="1" l="1"/>
  <c r="J50" i="1"/>
  <c r="I50" i="1"/>
  <c r="D50" i="1"/>
  <c r="AA21" i="1"/>
  <c r="AC20" i="2"/>
  <c r="H51" i="1"/>
  <c r="M51" i="1"/>
  <c r="E51" i="1"/>
  <c r="N51" i="1" l="1"/>
  <c r="J51" i="1"/>
  <c r="AA22" i="1"/>
  <c r="AC21" i="2"/>
  <c r="M52" i="1"/>
  <c r="E52" i="1"/>
  <c r="H52" i="1"/>
  <c r="I51" i="1"/>
  <c r="D51" i="1"/>
  <c r="N52" i="1" l="1"/>
  <c r="J52" i="1"/>
  <c r="AA23" i="1"/>
  <c r="AC22" i="2"/>
  <c r="H53" i="1"/>
  <c r="M53" i="1"/>
  <c r="E53" i="1"/>
  <c r="I52" i="1"/>
  <c r="D52" i="1"/>
  <c r="N53" i="1" l="1"/>
  <c r="J53" i="1"/>
  <c r="AA24" i="1"/>
  <c r="AC23" i="2"/>
  <c r="H54" i="1"/>
  <c r="M54" i="1"/>
  <c r="E54" i="1"/>
  <c r="I53" i="1"/>
  <c r="D53" i="1"/>
  <c r="N54" i="1" l="1"/>
  <c r="J54" i="1"/>
  <c r="M55" i="1"/>
  <c r="AC24" i="2"/>
  <c r="E55" i="1"/>
  <c r="H55" i="1"/>
  <c r="I54" i="1"/>
  <c r="D54" i="1"/>
  <c r="I55" i="1" l="1"/>
  <c r="D55" i="1"/>
  <c r="N55" i="1"/>
  <c r="J55" i="1"/>
</calcChain>
</file>

<file path=xl/sharedStrings.xml><?xml version="1.0" encoding="utf-8"?>
<sst xmlns="http://schemas.openxmlformats.org/spreadsheetml/2006/main" count="186" uniqueCount="131">
  <si>
    <t>id</t>
  </si>
  <si>
    <t>year</t>
  </si>
  <si>
    <t>name</t>
  </si>
  <si>
    <t>total utility $</t>
  </si>
  <si>
    <t>total energy $</t>
  </si>
  <si>
    <t>total btu</t>
  </si>
  <si>
    <t>kwh</t>
  </si>
  <si>
    <t>kwh $</t>
  </si>
  <si>
    <t>ng therms</t>
  </si>
  <si>
    <t>ng $</t>
  </si>
  <si>
    <t>2oil gals</t>
  </si>
  <si>
    <t>2oil $</t>
  </si>
  <si>
    <t>6 oil gals</t>
  </si>
  <si>
    <t>6oil $</t>
  </si>
  <si>
    <t>propane gals</t>
  </si>
  <si>
    <t>propane $</t>
  </si>
  <si>
    <t>coal tons</t>
  </si>
  <si>
    <t>coal $</t>
  </si>
  <si>
    <t>wood tons</t>
  </si>
  <si>
    <t>wood $</t>
  </si>
  <si>
    <t>steam klbs</t>
  </si>
  <si>
    <t>steam $</t>
  </si>
  <si>
    <t>chw tons</t>
  </si>
  <si>
    <t>chw $</t>
  </si>
  <si>
    <t>kgal water</t>
  </si>
  <si>
    <t>water sewer $</t>
  </si>
  <si>
    <t>gsf</t>
  </si>
  <si>
    <t>construction gsf</t>
  </si>
  <si>
    <t>renovated A/C gsf</t>
  </si>
  <si>
    <t>stm_eff_factor</t>
  </si>
  <si>
    <t>chw_eff_factor</t>
  </si>
  <si>
    <t>cogen_adj</t>
  </si>
  <si>
    <t>UNC Pembroke</t>
  </si>
  <si>
    <t>2005-06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</si>
  <si>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</si>
  <si>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</si>
  <si>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</si>
  <si>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</si>
  <si>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</si>
  <si>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</si>
  <si>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</si>
  <si>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</si>
  <si>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</si>
  <si>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</si>
  <si>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</si>
  <si>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</si>
  <si>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</si>
  <si>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</si>
  <si>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</si>
  <si>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</si>
  <si>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energy evaluation</t>
  </si>
  <si>
    <t>water/sewer evaluation</t>
  </si>
  <si>
    <t>energy $ avoided</t>
  </si>
  <si>
    <t>energy $/gsf</t>
  </si>
  <si>
    <t>$/mmbtu</t>
  </si>
  <si>
    <t>$/mmbtu %change</t>
  </si>
  <si>
    <t>btu/sf</t>
  </si>
  <si>
    <t>btu/sf %change</t>
  </si>
  <si>
    <t>water $ avoided</t>
  </si>
  <si>
    <t>$/kgal</t>
  </si>
  <si>
    <t>$/kgal %change</t>
  </si>
  <si>
    <t>gal/sf</t>
  </si>
  <si>
    <t>gal/sf %change</t>
  </si>
  <si>
    <t>$/kwh</t>
  </si>
  <si>
    <t>$/therm</t>
  </si>
  <si>
    <t>2 oil $/gal</t>
  </si>
  <si>
    <t>6 oil $/gal</t>
  </si>
  <si>
    <t>propane$/gal</t>
  </si>
  <si>
    <t>coal $/ton</t>
  </si>
  <si>
    <t>wood $/ton</t>
  </si>
  <si>
    <t>steam $/mlb</t>
  </si>
  <si>
    <t>chw $/ton</t>
  </si>
  <si>
    <t>Cost per Therm (100,000 Btu) all Energy Sources</t>
  </si>
  <si>
    <t>2016-17</t>
  </si>
  <si>
    <t>** Updated 08/20/2020 **</t>
  </si>
  <si>
    <t>2025-26</t>
  </si>
  <si>
    <t>2026-27</t>
  </si>
  <si>
    <t>2027-28</t>
  </si>
  <si>
    <t>2028-29</t>
  </si>
  <si>
    <t>2029-30</t>
  </si>
  <si>
    <t>2002-03</t>
  </si>
  <si>
    <t>2003-04</t>
  </si>
  <si>
    <t>2004-05</t>
  </si>
  <si>
    <t>2006-07</t>
  </si>
  <si>
    <t>2007-08</t>
  </si>
  <si>
    <t>USI ID</t>
  </si>
  <si>
    <t>Year</t>
  </si>
  <si>
    <t>Name</t>
  </si>
  <si>
    <t>Sector Name</t>
  </si>
  <si>
    <t>Sector ID</t>
  </si>
  <si>
    <t>Total Utility $</t>
  </si>
  <si>
    <t>Total Energy $</t>
  </si>
  <si>
    <t>Total Btu</t>
  </si>
  <si>
    <t>kWh</t>
  </si>
  <si>
    <t>kWh $</t>
  </si>
  <si>
    <t>NG Therms</t>
  </si>
  <si>
    <t>NG $</t>
  </si>
  <si>
    <t>2 Oil Gals</t>
  </si>
  <si>
    <t>2 Oil $</t>
  </si>
  <si>
    <t>6 Oil Gals</t>
  </si>
  <si>
    <t>6 Oil $</t>
  </si>
  <si>
    <t>Propane Gals</t>
  </si>
  <si>
    <t>Propane $</t>
  </si>
  <si>
    <t>Coal Tons</t>
  </si>
  <si>
    <t>Coal $</t>
  </si>
  <si>
    <t>Wood Tons</t>
  </si>
  <si>
    <t>Wood $</t>
  </si>
  <si>
    <t>Steam Klbs</t>
  </si>
  <si>
    <t>Steam $</t>
  </si>
  <si>
    <t>Chw Tons</t>
  </si>
  <si>
    <t>Chw $</t>
  </si>
  <si>
    <t>Kgal Water</t>
  </si>
  <si>
    <t>Water Sewer $</t>
  </si>
  <si>
    <t>GSF</t>
  </si>
  <si>
    <t>Construction GSF</t>
  </si>
  <si>
    <t>Renovated A/C GSF</t>
  </si>
  <si>
    <t>Stm_Eff_Factor</t>
  </si>
  <si>
    <t>Chw_Eff_Factor</t>
  </si>
  <si>
    <t>Cogen_Kwh</t>
  </si>
  <si>
    <t>Kgal Potable Water</t>
  </si>
  <si>
    <t>Potable Water $</t>
  </si>
  <si>
    <t>Kgal Nonpotable Water</t>
  </si>
  <si>
    <t>Nonpotable Water $</t>
  </si>
  <si>
    <t>kWh Produced by CTGs</t>
  </si>
  <si>
    <t>Source - Site BTU/kWh</t>
  </si>
  <si>
    <t>Cogen Adjustment, MMBtu</t>
  </si>
  <si>
    <t>Reuse Water $</t>
  </si>
  <si>
    <t>Stormwater $</t>
  </si>
  <si>
    <t>$/Gal Nonpotable</t>
  </si>
  <si>
    <t>UNC System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</si>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</sst>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&quot;$&quot;#,##0"/>
    <numFmt numFmtId="166" formatCode="&quot;$&quot;#,##0.00"/>
    <numFmt numFmtId="167" formatCode="&quot;$&quot;#,##0.0000"/>
    <numFmt numFmtId="168" formatCode="&quot;$&quot;#,##0.000"/>
  </numFmts>
  <fonts count="12" x14ac:knownFonts="1">
    <font>
      <sz val="10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5">
    <xf numFmtId="0" fontId="0" fillId="0" borderId="0" xfId="0"/>
    <xf numFmtId="0" fontId="8" fillId="0" borderId="0" xfId="0" applyFont="1"/>
    <xf numFmtId="3" fontId="0" fillId="0" borderId="0" xfId="0" applyNumberFormat="1"/>
    <xf numFmtId="0" fontId="4" fillId="0" borderId="0" xfId="0" applyFont="1" applyProtection="1">
      <protection locked="0"/>
    </xf>
    <xf numFmtId="5" fontId="4" fillId="0" borderId="0" xfId="6" applyNumberFormat="1" applyFont="1" applyFill="1" applyProtection="1"/>
    <xf numFmtId="9" fontId="4" fillId="0" borderId="1" xfId="1" applyFont="1" applyFill="1" applyBorder="1" applyProtection="1"/>
    <xf numFmtId="9" fontId="4" fillId="4" borderId="1" xfId="1" applyFont="1" applyFill="1" applyBorder="1" applyProtection="1"/>
    <xf numFmtId="9" fontId="4" fillId="9" borderId="1" xfId="1" applyFont="1" applyFill="1" applyBorder="1" applyProtection="1"/>
    <xf numFmtId="9" fontId="4" fillId="8" borderId="1" xfId="1" applyFont="1" applyFill="1" applyBorder="1" applyProtection="1"/>
    <xf numFmtId="3" fontId="2" fillId="8" borderId="3" xfId="3" applyNumberFormat="1" applyFont="1" applyFill="1" applyBorder="1" applyAlignment="1" applyProtection="1">
      <alignment horizontal="right" wrapText="1"/>
      <protection locked="0"/>
    </xf>
    <xf numFmtId="164" fontId="4" fillId="8" borderId="0" xfId="0" applyNumberFormat="1" applyFont="1" applyFill="1" applyProtection="1">
      <protection locked="0"/>
    </xf>
    <xf numFmtId="3" fontId="2" fillId="8" borderId="4" xfId="2" applyNumberFormat="1" applyFont="1" applyFill="1" applyBorder="1" applyAlignment="1" applyProtection="1">
      <alignment horizontal="right"/>
      <protection locked="0"/>
    </xf>
    <xf numFmtId="0" fontId="2" fillId="8" borderId="2" xfId="4" applyFont="1" applyFill="1" applyBorder="1" applyAlignment="1" applyProtection="1">
      <alignment horizontal="right" wrapText="1"/>
      <protection locked="0"/>
    </xf>
    <xf numFmtId="9" fontId="4" fillId="12" borderId="1" xfId="1" applyFont="1" applyFill="1" applyBorder="1" applyProtection="1"/>
    <xf numFmtId="0" fontId="4" fillId="12" borderId="0" xfId="0" applyFont="1" applyFill="1" applyProtection="1">
      <protection locked="0"/>
    </xf>
    <xf numFmtId="3" fontId="2" fillId="0" borderId="3" xfId="2" applyNumberFormat="1" applyFont="1" applyBorder="1" applyAlignment="1" applyProtection="1">
      <alignment horizontal="right"/>
    </xf>
    <xf numFmtId="164" fontId="2" fillId="0" borderId="3" xfId="2" applyNumberFormat="1" applyFont="1" applyBorder="1" applyAlignment="1" applyProtection="1">
      <alignment horizontal="right"/>
    </xf>
    <xf numFmtId="3" fontId="2" fillId="0" borderId="3" xfId="3" applyNumberFormat="1" applyFont="1" applyBorder="1" applyAlignment="1" applyProtection="1">
      <alignment horizontal="right" wrapText="1"/>
    </xf>
    <xf numFmtId="164" fontId="4" fillId="0" borderId="0" xfId="0" applyNumberFormat="1" applyFont="1" applyProtection="1"/>
    <xf numFmtId="0" fontId="2" fillId="2" borderId="1" xfId="2" applyFont="1" applyFill="1" applyBorder="1" applyAlignment="1" applyProtection="1">
      <alignment horizontal="center" vertical="center"/>
    </xf>
    <xf numFmtId="0" fontId="2" fillId="2" borderId="1" xfId="3" applyFont="1" applyFill="1" applyBorder="1" applyAlignment="1" applyProtection="1">
      <alignment horizontal="center" vertical="center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13" borderId="12" xfId="2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49" fontId="2" fillId="0" borderId="2" xfId="2" applyNumberFormat="1" applyFont="1" applyBorder="1" applyAlignment="1" applyProtection="1">
      <alignment horizontal="center"/>
    </xf>
    <xf numFmtId="0" fontId="4" fillId="0" borderId="0" xfId="0" applyFont="1" applyProtection="1"/>
    <xf numFmtId="3" fontId="2" fillId="0" borderId="2" xfId="3" applyNumberFormat="1" applyFont="1" applyBorder="1" applyAlignment="1" applyProtection="1">
      <alignment horizontal="right" wrapText="1"/>
    </xf>
    <xf numFmtId="3" fontId="2" fillId="0" borderId="4" xfId="2" applyNumberFormat="1" applyFont="1" applyBorder="1" applyAlignment="1" applyProtection="1">
      <alignment horizontal="right"/>
    </xf>
    <xf numFmtId="164" fontId="2" fillId="0" borderId="3" xfId="2" applyNumberFormat="1" applyFont="1" applyBorder="1" applyAlignment="1" applyProtection="1">
      <alignment horizontal="right" wrapText="1"/>
    </xf>
    <xf numFmtId="0" fontId="2" fillId="0" borderId="2" xfId="4" applyFont="1" applyBorder="1" applyAlignment="1" applyProtection="1">
      <alignment horizontal="right" wrapText="1"/>
    </xf>
    <xf numFmtId="49" fontId="2" fillId="0" borderId="0" xfId="2" applyNumberFormat="1" applyFont="1" applyAlignment="1" applyProtection="1">
      <alignment horizontal="center"/>
    </xf>
    <xf numFmtId="0" fontId="2" fillId="0" borderId="3" xfId="4" applyFont="1" applyBorder="1" applyAlignment="1" applyProtection="1">
      <alignment horizontal="right" wrapText="1"/>
    </xf>
    <xf numFmtId="3" fontId="4" fillId="0" borderId="3" xfId="3" applyNumberFormat="1" applyFont="1" applyBorder="1" applyAlignment="1" applyProtection="1">
      <alignment horizontal="right" wrapText="1"/>
    </xf>
    <xf numFmtId="3" fontId="2" fillId="3" borderId="3" xfId="3" applyNumberFormat="1" applyFont="1" applyFill="1" applyBorder="1" applyAlignment="1" applyProtection="1">
      <alignment horizontal="right" wrapText="1"/>
    </xf>
    <xf numFmtId="3" fontId="2" fillId="0" borderId="4" xfId="3" applyNumberFormat="1" applyFont="1" applyBorder="1" applyAlignment="1" applyProtection="1">
      <alignment horizontal="right" wrapText="1"/>
    </xf>
    <xf numFmtId="3" fontId="2" fillId="0" borderId="0" xfId="3" applyNumberFormat="1" applyFont="1" applyAlignment="1" applyProtection="1">
      <alignment horizontal="right" wrapText="1"/>
    </xf>
    <xf numFmtId="3" fontId="2" fillId="0" borderId="0" xfId="2" applyNumberFormat="1" applyFont="1" applyAlignment="1" applyProtection="1">
      <alignment horizontal="right"/>
    </xf>
    <xf numFmtId="0" fontId="2" fillId="0" borderId="0" xfId="4" applyFont="1" applyAlignment="1" applyProtection="1">
      <alignment horizontal="right" wrapText="1"/>
    </xf>
    <xf numFmtId="0" fontId="2" fillId="0" borderId="0" xfId="2" applyFont="1" applyAlignment="1" applyProtection="1">
      <alignment horizontal="center"/>
    </xf>
    <xf numFmtId="3" fontId="4" fillId="0" borderId="0" xfId="0" applyNumberFormat="1" applyFont="1" applyProtection="1"/>
    <xf numFmtId="165" fontId="4" fillId="0" borderId="0" xfId="0" applyNumberFormat="1" applyFont="1" applyProtection="1"/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3" fillId="8" borderId="0" xfId="0" applyFont="1" applyFill="1" applyProtection="1"/>
    <xf numFmtId="0" fontId="10" fillId="0" borderId="0" xfId="0" applyFont="1" applyProtection="1"/>
    <xf numFmtId="0" fontId="4" fillId="0" borderId="1" xfId="0" applyFont="1" applyBorder="1" applyProtection="1"/>
    <xf numFmtId="166" fontId="4" fillId="0" borderId="1" xfId="0" applyNumberFormat="1" applyFont="1" applyBorder="1" applyProtection="1"/>
    <xf numFmtId="3" fontId="4" fillId="7" borderId="1" xfId="0" applyNumberFormat="1" applyFont="1" applyFill="1" applyBorder="1" applyProtection="1"/>
    <xf numFmtId="4" fontId="4" fillId="5" borderId="1" xfId="0" applyNumberFormat="1" applyFont="1" applyFill="1" applyBorder="1" applyProtection="1"/>
    <xf numFmtId="0" fontId="11" fillId="0" borderId="0" xfId="0" applyFont="1" applyProtection="1"/>
    <xf numFmtId="165" fontId="4" fillId="0" borderId="1" xfId="0" applyNumberFormat="1" applyFont="1" applyBorder="1" applyProtection="1"/>
    <xf numFmtId="7" fontId="4" fillId="0" borderId="0" xfId="0" applyNumberFormat="1" applyFont="1" applyProtection="1"/>
    <xf numFmtId="3" fontId="4" fillId="11" borderId="1" xfId="0" applyNumberFormat="1" applyFont="1" applyFill="1" applyBorder="1" applyProtection="1"/>
    <xf numFmtId="4" fontId="4" fillId="10" borderId="1" xfId="0" applyNumberFormat="1" applyFont="1" applyFill="1" applyBorder="1" applyProtection="1"/>
    <xf numFmtId="0" fontId="4" fillId="12" borderId="0" xfId="0" applyFont="1" applyFill="1" applyAlignment="1" applyProtection="1">
      <alignment horizontal="center"/>
    </xf>
    <xf numFmtId="0" fontId="4" fillId="12" borderId="0" xfId="0" applyFont="1" applyFill="1" applyProtection="1"/>
    <xf numFmtId="165" fontId="4" fillId="12" borderId="1" xfId="0" applyNumberFormat="1" applyFont="1" applyFill="1" applyBorder="1" applyProtection="1"/>
    <xf numFmtId="166" fontId="4" fillId="12" borderId="1" xfId="0" applyNumberFormat="1" applyFont="1" applyFill="1" applyBorder="1" applyProtection="1"/>
    <xf numFmtId="3" fontId="4" fillId="12" borderId="1" xfId="0" applyNumberFormat="1" applyFont="1" applyFill="1" applyBorder="1" applyProtection="1"/>
    <xf numFmtId="4" fontId="4" fillId="12" borderId="1" xfId="0" applyNumberFormat="1" applyFont="1" applyFill="1" applyBorder="1" applyProtection="1"/>
    <xf numFmtId="0" fontId="4" fillId="8" borderId="0" xfId="0" applyFont="1" applyFill="1" applyAlignment="1" applyProtection="1">
      <alignment horizontal="center"/>
    </xf>
    <xf numFmtId="0" fontId="4" fillId="8" borderId="0" xfId="0" applyFont="1" applyFill="1" applyProtection="1"/>
    <xf numFmtId="165" fontId="4" fillId="8" borderId="1" xfId="0" applyNumberFormat="1" applyFont="1" applyFill="1" applyBorder="1" applyProtection="1"/>
    <xf numFmtId="166" fontId="4" fillId="8" borderId="1" xfId="0" applyNumberFormat="1" applyFont="1" applyFill="1" applyBorder="1" applyProtection="1"/>
    <xf numFmtId="3" fontId="4" fillId="8" borderId="1" xfId="0" applyNumberFormat="1" applyFont="1" applyFill="1" applyBorder="1" applyProtection="1"/>
    <xf numFmtId="4" fontId="4" fillId="8" borderId="1" xfId="0" applyNumberFormat="1" applyFont="1" applyFill="1" applyBorder="1" applyProtection="1"/>
    <xf numFmtId="166" fontId="4" fillId="0" borderId="0" xfId="0" applyNumberFormat="1" applyFont="1" applyProtection="1"/>
    <xf numFmtId="49" fontId="4" fillId="0" borderId="0" xfId="0" applyNumberFormat="1" applyFont="1" applyAlignment="1" applyProtection="1">
      <alignment horizontal="center"/>
    </xf>
    <xf numFmtId="167" fontId="4" fillId="0" borderId="1" xfId="0" applyNumberFormat="1" applyFont="1" applyBorder="1" applyProtection="1"/>
    <xf numFmtId="168" fontId="4" fillId="0" borderId="1" xfId="0" applyNumberFormat="1" applyFont="1" applyBorder="1" applyProtection="1"/>
    <xf numFmtId="49" fontId="4" fillId="0" borderId="0" xfId="0" applyNumberFormat="1" applyFont="1" applyProtection="1"/>
    <xf numFmtId="167" fontId="4" fillId="0" borderId="0" xfId="0" applyNumberFormat="1" applyFont="1" applyProtection="1"/>
    <xf numFmtId="166" fontId="4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3" fontId="2" fillId="0" borderId="3" xfId="2" applyNumberFormat="1" applyFont="1" applyBorder="1" applyAlignment="1" applyProtection="1">
      <alignment horizontal="right"/>
      <protection locked="0"/>
    </xf>
    <xf numFmtId="164" fontId="2" fillId="0" borderId="3" xfId="2" applyNumberFormat="1" applyFont="1" applyBorder="1" applyAlignment="1" applyProtection="1">
      <alignment horizontal="right"/>
      <protection locked="0"/>
    </xf>
    <xf numFmtId="3" fontId="2" fillId="0" borderId="3" xfId="3" applyNumberFormat="1" applyFont="1" applyBorder="1" applyAlignment="1" applyProtection="1">
      <alignment horizontal="right" wrapText="1"/>
      <protection locked="0"/>
    </xf>
    <xf numFmtId="164" fontId="4" fillId="0" borderId="0" xfId="0" applyNumberFormat="1" applyFont="1" applyProtection="1">
      <protection locked="0"/>
    </xf>
    <xf numFmtId="166" fontId="4" fillId="0" borderId="5" xfId="0" applyNumberFormat="1" applyFont="1" applyBorder="1" applyAlignment="1" applyProtection="1">
      <alignment horizontal="center"/>
    </xf>
    <xf numFmtId="166" fontId="4" fillId="0" borderId="7" xfId="0" applyNumberFormat="1" applyFont="1" applyBorder="1" applyAlignment="1" applyProtection="1">
      <alignment horizontal="center"/>
    </xf>
    <xf numFmtId="0" fontId="6" fillId="12" borderId="0" xfId="0" applyFont="1" applyFill="1" applyAlignment="1" applyProtection="1">
      <alignment horizontal="center"/>
    </xf>
    <xf numFmtId="0" fontId="6" fillId="12" borderId="11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/>
    </xf>
    <xf numFmtId="0" fontId="4" fillId="6" borderId="8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</cellXfs>
  <cellStyles count="7">
    <cellStyle name="Comma 2" xfId="5" xr:uid="{00000000-0005-0000-0000-000000000000}"/>
    <cellStyle name="Currency" xfId="6" builtinId="4"/>
    <cellStyle name="Normal" xfId="0" builtinId="0"/>
    <cellStyle name="Normal_Sheet1" xfId="2" xr:uid="{00000000-0005-0000-0000-000003000000}"/>
    <cellStyle name="Normal_Sheet1 (3)" xfId="3" xr:uid="{00000000-0005-0000-0000-000004000000}"/>
    <cellStyle name="Normal_summary_1" xfId="4" xr:uid="{00000000-0005-0000-0000-000005000000}"/>
    <cellStyle name="Percent" xfId="1" builtinId="5"/>
  </cellStyles>
  <dxfs count="0"/>
  <tableStyles count="0" defaultTableStyle="TableStyleMedium2" defaultPivotStyle="PivotStyleLight16"/>
  <colors>
    <mruColors>
      <color rgb="FFFFFF99"/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238125</xdr:colOff>
      <xdr:row>34</xdr:row>
      <xdr:rowOff>76200</xdr:rowOff>
    </xdr:from>
    <xdr:ext cx="4343400" cy="11811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242D78-79AF-4BB3-8FCA-CB87ACDF5B02}"/>
            </a:ext>
          </a:extLst>
        </xdr:cNvPr>
        <xdr:cNvSpPr txBox="1"/>
      </xdr:nvSpPr>
      <xdr:spPr>
        <a:xfrm>
          <a:off x="11515725" y="5305425"/>
          <a:ext cx="4343400" cy="1181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Note: I</a:t>
          </a:r>
          <a:r>
            <a:rPr lang="en-US" sz="14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have updated the spreadsheet.  This amount includes lighting and SF of the parking lots</a:t>
          </a:r>
          <a:endParaRPr 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>
    <tabColor indexed="26"/>
    <pageSetUpPr fitToPage="1"/>
  </sheetPr>
  <dimension ref="A1:AG164"/>
  <sheetViews>
    <sheetView tabSelected="1" workbookViewId="0">
      <selection activeCell="E33" sqref="E33:E53"/>
    </sheetView>
  </sheetViews>
  <sheetFormatPr defaultColWidth="8.85546875" defaultRowHeight="12.75" x14ac:dyDescent="0.2"/>
  <cols>
    <col min="1" max="1" width="8.28515625" style="75" customWidth="1"/>
    <col min="2" max="2" width="9.42578125" style="75" customWidth="1"/>
    <col min="3" max="3" width="10.7109375" style="23" bestFit="1" customWidth="1"/>
    <col min="4" max="4" width="10.42578125" style="23" customWidth="1"/>
    <col min="5" max="5" width="11" style="23" customWidth="1"/>
    <col min="6" max="6" width="14" style="23" bestFit="1" customWidth="1"/>
    <col min="7" max="7" width="11.28515625" style="23" customWidth="1"/>
    <col min="8" max="8" width="9.5703125" style="23" bestFit="1" customWidth="1"/>
    <col min="9" max="9" width="8.28515625" style="23" customWidth="1"/>
    <col min="10" max="10" width="9" style="23" customWidth="1"/>
    <col min="11" max="11" width="8.85546875" style="23" bestFit="1" customWidth="1"/>
    <col min="12" max="12" width="8.7109375" style="23" customWidth="1"/>
    <col min="13" max="13" width="8" style="23" bestFit="1" customWidth="1"/>
    <col min="14" max="14" width="7.85546875" style="23" customWidth="1"/>
    <col min="15" max="15" width="9.28515625" style="23" customWidth="1"/>
    <col min="16" max="16" width="8.7109375" style="23" bestFit="1" customWidth="1"/>
    <col min="17" max="17" width="5.5703125" style="23" customWidth="1"/>
    <col min="18" max="18" width="5.7109375" style="23" customWidth="1"/>
    <col min="19" max="19" width="5.85546875" style="23" customWidth="1"/>
    <col min="20" max="24" width="6.140625" style="23" customWidth="1"/>
    <col min="25" max="25" width="8.7109375" style="23" bestFit="1" customWidth="1"/>
    <col min="26" max="26" width="12.42578125" style="23" bestFit="1" customWidth="1"/>
    <col min="27" max="27" width="9" style="23" customWidth="1"/>
    <col min="28" max="28" width="9.5703125" style="23" bestFit="1" customWidth="1"/>
    <col min="29" max="29" width="9.28515625" style="23" bestFit="1" customWidth="1"/>
    <col min="30" max="30" width="10.140625" style="23" customWidth="1"/>
    <col min="31" max="31" width="9.140625" style="23" customWidth="1"/>
    <col min="32" max="32" width="12.5703125" style="23" customWidth="1"/>
    <col min="33" max="33" width="10.7109375" style="23" customWidth="1"/>
    <col min="34" max="16384" width="8.85546875" style="23"/>
  </cols>
  <sheetData>
    <row r="1" spans="1:33" ht="22.5" x14ac:dyDescent="0.2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21" t="s">
        <v>14</v>
      </c>
      <c r="P1" s="19" t="s">
        <v>15</v>
      </c>
      <c r="Q1" s="21" t="s">
        <v>16</v>
      </c>
      <c r="R1" s="19" t="s">
        <v>17</v>
      </c>
      <c r="S1" s="21" t="s">
        <v>18</v>
      </c>
      <c r="T1" s="19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19" t="s">
        <v>26</v>
      </c>
      <c r="AB1" s="21" t="s">
        <v>27</v>
      </c>
      <c r="AC1" s="21" t="s">
        <v>28</v>
      </c>
      <c r="AD1" s="21" t="s">
        <v>29</v>
      </c>
      <c r="AE1" s="21" t="s">
        <v>30</v>
      </c>
      <c r="AF1" s="21" t="s">
        <v>31</v>
      </c>
      <c r="AG1" s="22" t="s">
        <v>130</v>
      </c>
    </row>
    <row r="2" spans="1:33" s="26" customFormat="1" ht="11.25" customHeight="1" x14ac:dyDescent="0.2">
      <c r="A2" s="24">
        <v>60005012</v>
      </c>
      <c r="B2" s="25" t="s">
        <v>80</v>
      </c>
      <c r="C2" s="26" t="s">
        <v>32</v>
      </c>
      <c r="D2" s="18">
        <f>E2+Z2</f>
        <v>2202259</v>
      </c>
      <c r="E2" s="18">
        <f>H2+J2+L2+N2+P2+R2+T2+V2+X2</f>
        <v>1544747</v>
      </c>
      <c r="F2" s="27">
        <f>((G2*3412)+(I2*100000)+(K2*138690)+(M2*149690)+(O2*91648)+(Q2*25090000)+(S2*15380000)+((U2*AD2)*1194000)+((W2*AE2)*3412))-AF2</f>
        <v>115427334610</v>
      </c>
      <c r="G2" s="15">
        <v>18800500</v>
      </c>
      <c r="H2" s="16">
        <v>1031658</v>
      </c>
      <c r="I2" s="15">
        <v>497310</v>
      </c>
      <c r="J2" s="16">
        <v>487910</v>
      </c>
      <c r="K2" s="15">
        <v>11169</v>
      </c>
      <c r="L2" s="16">
        <v>25179</v>
      </c>
      <c r="M2" s="15">
        <v>0</v>
      </c>
      <c r="N2" s="16">
        <v>0</v>
      </c>
      <c r="O2" s="76">
        <v>0</v>
      </c>
      <c r="P2" s="77">
        <v>0</v>
      </c>
      <c r="Q2" s="15">
        <v>0</v>
      </c>
      <c r="R2" s="16">
        <v>0</v>
      </c>
      <c r="S2" s="15">
        <v>0</v>
      </c>
      <c r="T2" s="16">
        <v>0</v>
      </c>
      <c r="U2" s="15">
        <v>0</v>
      </c>
      <c r="V2" s="16">
        <v>0</v>
      </c>
      <c r="W2" s="15">
        <v>0</v>
      </c>
      <c r="X2" s="16">
        <v>0</v>
      </c>
      <c r="Y2" s="28">
        <v>31002</v>
      </c>
      <c r="Z2" s="29">
        <v>657512</v>
      </c>
      <c r="AA2" s="28">
        <v>879823</v>
      </c>
      <c r="AB2" s="28">
        <v>0</v>
      </c>
      <c r="AC2" s="28">
        <v>0</v>
      </c>
      <c r="AD2" s="30">
        <v>1</v>
      </c>
      <c r="AE2" s="30">
        <v>1</v>
      </c>
      <c r="AF2" s="28">
        <v>0</v>
      </c>
      <c r="AG2" s="3"/>
    </row>
    <row r="3" spans="1:33" s="26" customFormat="1" ht="11.25" x14ac:dyDescent="0.2">
      <c r="A3" s="24">
        <v>60005012</v>
      </c>
      <c r="B3" s="31" t="s">
        <v>81</v>
      </c>
      <c r="C3" s="26" t="s">
        <v>32</v>
      </c>
      <c r="D3" s="18">
        <f t="shared" ref="D3:D24" si="0">E3+Z3</f>
        <v>2240470</v>
      </c>
      <c r="E3" s="18">
        <f t="shared" ref="E3:E24" si="1">H3+J3+L3+N3+P3+R3+T3+V3+X3</f>
        <v>1500769</v>
      </c>
      <c r="F3" s="27">
        <f t="shared" ref="F3:F29" si="2">((G3*3412)+(I3*100000)+(K3*138690)+(M3*149690)+(O3*91648)+(Q3*25090000)+(S3*15380000)+((U3*AD3)*1194000)+((W3*AE3)*3412))-AF3</f>
        <v>110599887476</v>
      </c>
      <c r="G3" s="15">
        <v>18838168</v>
      </c>
      <c r="H3" s="16">
        <v>1036199</v>
      </c>
      <c r="I3" s="15">
        <v>449158</v>
      </c>
      <c r="J3" s="16">
        <v>441680</v>
      </c>
      <c r="K3" s="15">
        <v>10154</v>
      </c>
      <c r="L3" s="16">
        <v>22890</v>
      </c>
      <c r="M3" s="15">
        <v>0</v>
      </c>
      <c r="N3" s="16">
        <v>0</v>
      </c>
      <c r="O3" s="76">
        <v>0</v>
      </c>
      <c r="P3" s="77">
        <v>0</v>
      </c>
      <c r="Q3" s="15">
        <v>0</v>
      </c>
      <c r="R3" s="16">
        <v>0</v>
      </c>
      <c r="S3" s="15">
        <v>0</v>
      </c>
      <c r="T3" s="16">
        <v>0</v>
      </c>
      <c r="U3" s="15">
        <v>0</v>
      </c>
      <c r="V3" s="16">
        <v>0</v>
      </c>
      <c r="W3" s="15">
        <v>0</v>
      </c>
      <c r="X3" s="16">
        <v>0</v>
      </c>
      <c r="Y3" s="28">
        <v>34877</v>
      </c>
      <c r="Z3" s="29">
        <v>739701</v>
      </c>
      <c r="AA3" s="28">
        <f>AA2+AB2</f>
        <v>879823</v>
      </c>
      <c r="AB3" s="28">
        <v>0</v>
      </c>
      <c r="AC3" s="28">
        <v>0</v>
      </c>
      <c r="AD3" s="32">
        <v>1</v>
      </c>
      <c r="AE3" s="32">
        <v>1</v>
      </c>
      <c r="AF3" s="28">
        <v>0</v>
      </c>
      <c r="AG3" s="3"/>
    </row>
    <row r="4" spans="1:33" s="26" customFormat="1" ht="11.25" x14ac:dyDescent="0.2">
      <c r="A4" s="24">
        <v>60005012</v>
      </c>
      <c r="B4" s="31" t="s">
        <v>82</v>
      </c>
      <c r="C4" s="26" t="s">
        <v>32</v>
      </c>
      <c r="D4" s="18">
        <f t="shared" si="0"/>
        <v>2318937</v>
      </c>
      <c r="E4" s="18">
        <f t="shared" si="1"/>
        <v>1497047</v>
      </c>
      <c r="F4" s="27">
        <f t="shared" si="2"/>
        <v>108632852564</v>
      </c>
      <c r="G4" s="17">
        <v>19430792</v>
      </c>
      <c r="H4" s="18">
        <v>1068894</v>
      </c>
      <c r="I4" s="17">
        <v>405384</v>
      </c>
      <c r="J4" s="18">
        <v>399653</v>
      </c>
      <c r="K4" s="17">
        <v>12954</v>
      </c>
      <c r="L4" s="18">
        <v>28500</v>
      </c>
      <c r="M4" s="17">
        <v>0</v>
      </c>
      <c r="N4" s="18">
        <v>0</v>
      </c>
      <c r="O4" s="78">
        <v>0</v>
      </c>
      <c r="P4" s="79">
        <v>0</v>
      </c>
      <c r="Q4" s="17">
        <v>0</v>
      </c>
      <c r="R4" s="18">
        <v>0</v>
      </c>
      <c r="S4" s="17">
        <v>0</v>
      </c>
      <c r="T4" s="18">
        <v>0</v>
      </c>
      <c r="U4" s="17">
        <v>0</v>
      </c>
      <c r="V4" s="18">
        <v>0</v>
      </c>
      <c r="W4" s="17">
        <v>0</v>
      </c>
      <c r="X4" s="18">
        <v>0</v>
      </c>
      <c r="Y4" s="17">
        <v>38752</v>
      </c>
      <c r="Z4" s="29">
        <v>821890</v>
      </c>
      <c r="AA4" s="28">
        <f t="shared" ref="AA4:AA24" si="3">AA3+AB3</f>
        <v>879823</v>
      </c>
      <c r="AB4" s="17">
        <v>78901</v>
      </c>
      <c r="AC4" s="17">
        <v>0</v>
      </c>
      <c r="AD4" s="32">
        <v>1</v>
      </c>
      <c r="AE4" s="32">
        <v>1</v>
      </c>
      <c r="AF4" s="17">
        <v>0</v>
      </c>
      <c r="AG4" s="3"/>
    </row>
    <row r="5" spans="1:33" s="26" customFormat="1" ht="11.25" x14ac:dyDescent="0.2">
      <c r="A5" s="24">
        <v>60005012</v>
      </c>
      <c r="B5" s="31" t="s">
        <v>33</v>
      </c>
      <c r="C5" s="26" t="s">
        <v>32</v>
      </c>
      <c r="D5" s="18">
        <f t="shared" si="0"/>
        <v>2421553</v>
      </c>
      <c r="E5" s="18">
        <f t="shared" si="1"/>
        <v>1524097</v>
      </c>
      <c r="F5" s="27">
        <f t="shared" si="2"/>
        <v>113122320944</v>
      </c>
      <c r="G5" s="33">
        <v>19479897</v>
      </c>
      <c r="H5" s="18">
        <v>1071394</v>
      </c>
      <c r="I5" s="17">
        <v>450617</v>
      </c>
      <c r="J5" s="18">
        <v>443081</v>
      </c>
      <c r="K5" s="17">
        <v>11502</v>
      </c>
      <c r="L5" s="18">
        <v>9622</v>
      </c>
      <c r="M5" s="17">
        <v>0</v>
      </c>
      <c r="N5" s="18">
        <v>0</v>
      </c>
      <c r="O5" s="78">
        <v>0</v>
      </c>
      <c r="P5" s="79">
        <v>0</v>
      </c>
      <c r="Q5" s="17">
        <v>0</v>
      </c>
      <c r="R5" s="18">
        <v>0</v>
      </c>
      <c r="S5" s="17">
        <v>0</v>
      </c>
      <c r="T5" s="18">
        <v>0</v>
      </c>
      <c r="U5" s="17">
        <v>0</v>
      </c>
      <c r="V5" s="18">
        <v>0</v>
      </c>
      <c r="W5" s="17">
        <v>0</v>
      </c>
      <c r="X5" s="18">
        <v>0</v>
      </c>
      <c r="Y5" s="17">
        <v>42314</v>
      </c>
      <c r="Z5" s="18">
        <v>897456</v>
      </c>
      <c r="AA5" s="28">
        <f t="shared" si="3"/>
        <v>958724</v>
      </c>
      <c r="AB5" s="17">
        <v>89878</v>
      </c>
      <c r="AC5" s="17">
        <v>0</v>
      </c>
      <c r="AD5" s="32">
        <v>1</v>
      </c>
      <c r="AE5" s="32">
        <v>1</v>
      </c>
      <c r="AF5" s="17">
        <v>0</v>
      </c>
      <c r="AG5" s="3"/>
    </row>
    <row r="6" spans="1:33" s="26" customFormat="1" ht="11.25" x14ac:dyDescent="0.2">
      <c r="A6" s="24">
        <v>60005012</v>
      </c>
      <c r="B6" s="31" t="s">
        <v>83</v>
      </c>
      <c r="C6" s="26" t="s">
        <v>32</v>
      </c>
      <c r="D6" s="18">
        <f t="shared" si="0"/>
        <v>2872845</v>
      </c>
      <c r="E6" s="18">
        <f t="shared" si="1"/>
        <v>1889309</v>
      </c>
      <c r="F6" s="27">
        <f t="shared" si="2"/>
        <v>115078523722.39999</v>
      </c>
      <c r="G6" s="17">
        <v>20252400</v>
      </c>
      <c r="H6" s="18">
        <v>1481650</v>
      </c>
      <c r="I6" s="17">
        <v>440005</v>
      </c>
      <c r="J6" s="18">
        <v>375742</v>
      </c>
      <c r="K6" s="17">
        <v>10050</v>
      </c>
      <c r="L6" s="18">
        <v>20115</v>
      </c>
      <c r="M6" s="17">
        <v>0</v>
      </c>
      <c r="N6" s="18">
        <v>0</v>
      </c>
      <c r="O6" s="78">
        <v>6361.3</v>
      </c>
      <c r="P6" s="79">
        <v>11802</v>
      </c>
      <c r="Q6" s="17">
        <v>0</v>
      </c>
      <c r="R6" s="18">
        <v>0</v>
      </c>
      <c r="S6" s="17">
        <v>0</v>
      </c>
      <c r="T6" s="18">
        <v>0</v>
      </c>
      <c r="U6" s="17">
        <v>0</v>
      </c>
      <c r="V6" s="18">
        <v>0</v>
      </c>
      <c r="W6" s="17">
        <v>0</v>
      </c>
      <c r="X6" s="18">
        <v>0</v>
      </c>
      <c r="Y6" s="17">
        <v>46373</v>
      </c>
      <c r="Z6" s="18">
        <v>983536</v>
      </c>
      <c r="AA6" s="28">
        <f t="shared" si="3"/>
        <v>1048602</v>
      </c>
      <c r="AB6" s="17">
        <v>66500</v>
      </c>
      <c r="AC6" s="17">
        <v>12000</v>
      </c>
      <c r="AD6" s="32">
        <v>1</v>
      </c>
      <c r="AE6" s="32">
        <v>1</v>
      </c>
      <c r="AF6" s="17">
        <v>0</v>
      </c>
      <c r="AG6" s="3"/>
    </row>
    <row r="7" spans="1:33" s="26" customFormat="1" ht="11.25" x14ac:dyDescent="0.2">
      <c r="A7" s="24">
        <v>60005012</v>
      </c>
      <c r="B7" s="31" t="s">
        <v>84</v>
      </c>
      <c r="C7" s="26" t="s">
        <v>32</v>
      </c>
      <c r="D7" s="18">
        <f t="shared" si="0"/>
        <v>3487824</v>
      </c>
      <c r="E7" s="18">
        <f t="shared" si="1"/>
        <v>2363427</v>
      </c>
      <c r="F7" s="27">
        <f t="shared" si="2"/>
        <v>132549716324.8</v>
      </c>
      <c r="G7" s="17">
        <v>23274000</v>
      </c>
      <c r="H7" s="18">
        <v>1756487</v>
      </c>
      <c r="I7" s="34">
        <v>496375</v>
      </c>
      <c r="J7" s="18">
        <v>532958</v>
      </c>
      <c r="K7" s="17">
        <v>16252</v>
      </c>
      <c r="L7" s="18">
        <v>43072</v>
      </c>
      <c r="M7" s="17">
        <v>0</v>
      </c>
      <c r="N7" s="18">
        <v>0</v>
      </c>
      <c r="O7" s="78">
        <v>13610.1</v>
      </c>
      <c r="P7" s="79">
        <v>30910</v>
      </c>
      <c r="Q7" s="17">
        <v>0</v>
      </c>
      <c r="R7" s="18">
        <v>0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34">
        <v>49505</v>
      </c>
      <c r="Z7" s="18">
        <v>1124397</v>
      </c>
      <c r="AA7" s="28">
        <f t="shared" si="3"/>
        <v>1115102</v>
      </c>
      <c r="AB7" s="17">
        <v>0</v>
      </c>
      <c r="AC7" s="17">
        <v>0</v>
      </c>
      <c r="AD7" s="32">
        <v>1</v>
      </c>
      <c r="AE7" s="32">
        <v>1</v>
      </c>
      <c r="AF7" s="17">
        <v>0</v>
      </c>
      <c r="AG7" s="3"/>
    </row>
    <row r="8" spans="1:33" s="26" customFormat="1" ht="11.25" x14ac:dyDescent="0.2">
      <c r="A8" s="24">
        <v>60005012</v>
      </c>
      <c r="B8" s="31" t="s">
        <v>34</v>
      </c>
      <c r="C8" s="26" t="s">
        <v>32</v>
      </c>
      <c r="D8" s="18">
        <f t="shared" si="0"/>
        <v>3301682</v>
      </c>
      <c r="E8" s="18">
        <f t="shared" si="1"/>
        <v>2347171</v>
      </c>
      <c r="F8" s="27">
        <f t="shared" si="2"/>
        <v>137770773116</v>
      </c>
      <c r="G8" s="17">
        <v>22771200</v>
      </c>
      <c r="H8" s="18">
        <v>1783521</v>
      </c>
      <c r="I8" s="17">
        <v>560255</v>
      </c>
      <c r="J8" s="18">
        <v>485908</v>
      </c>
      <c r="K8" s="17">
        <v>12878</v>
      </c>
      <c r="L8" s="18">
        <v>29311</v>
      </c>
      <c r="M8" s="17">
        <v>0</v>
      </c>
      <c r="N8" s="18">
        <v>0</v>
      </c>
      <c r="O8" s="78">
        <v>24702</v>
      </c>
      <c r="P8" s="79">
        <v>48431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  <c r="V8" s="18">
        <v>0</v>
      </c>
      <c r="W8" s="17">
        <v>0</v>
      </c>
      <c r="X8" s="18">
        <v>0</v>
      </c>
      <c r="Y8" s="17">
        <v>40049</v>
      </c>
      <c r="Z8" s="18">
        <v>954511</v>
      </c>
      <c r="AA8" s="28">
        <f t="shared" si="3"/>
        <v>1115102</v>
      </c>
      <c r="AB8" s="17">
        <v>0</v>
      </c>
      <c r="AC8" s="17">
        <v>53000</v>
      </c>
      <c r="AD8" s="32">
        <v>1</v>
      </c>
      <c r="AE8" s="32">
        <v>1</v>
      </c>
      <c r="AF8" s="17">
        <v>0</v>
      </c>
      <c r="AG8" s="3"/>
    </row>
    <row r="9" spans="1:33" s="26" customFormat="1" ht="11.25" x14ac:dyDescent="0.2">
      <c r="A9" s="24">
        <v>60005012</v>
      </c>
      <c r="B9" s="31" t="s">
        <v>35</v>
      </c>
      <c r="C9" s="26" t="s">
        <v>32</v>
      </c>
      <c r="D9" s="18">
        <f t="shared" si="0"/>
        <v>3311439</v>
      </c>
      <c r="E9" s="18">
        <f t="shared" si="1"/>
        <v>2279965</v>
      </c>
      <c r="F9" s="27">
        <f t="shared" si="2"/>
        <v>132608024828.8</v>
      </c>
      <c r="G9" s="17">
        <v>22747200</v>
      </c>
      <c r="H9" s="18">
        <v>1843824</v>
      </c>
      <c r="I9" s="17">
        <v>501448</v>
      </c>
      <c r="J9" s="18">
        <v>343171</v>
      </c>
      <c r="K9" s="17">
        <v>15000</v>
      </c>
      <c r="L9" s="18">
        <v>35584</v>
      </c>
      <c r="M9" s="17">
        <v>0</v>
      </c>
      <c r="N9" s="18">
        <v>0</v>
      </c>
      <c r="O9" s="78">
        <v>30218.1</v>
      </c>
      <c r="P9" s="79">
        <v>57386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39155</v>
      </c>
      <c r="Z9" s="18">
        <v>1031474</v>
      </c>
      <c r="AA9" s="28">
        <f t="shared" si="3"/>
        <v>1115102</v>
      </c>
      <c r="AB9" s="17">
        <v>0</v>
      </c>
      <c r="AC9" s="17">
        <v>20803</v>
      </c>
      <c r="AD9" s="32">
        <v>1</v>
      </c>
      <c r="AE9" s="32">
        <v>1</v>
      </c>
      <c r="AF9" s="17">
        <v>0</v>
      </c>
      <c r="AG9" s="3"/>
    </row>
    <row r="10" spans="1:33" s="26" customFormat="1" ht="11.25" x14ac:dyDescent="0.2">
      <c r="A10" s="24">
        <v>60005012</v>
      </c>
      <c r="B10" s="31" t="s">
        <v>36</v>
      </c>
      <c r="C10" s="26" t="s">
        <v>32</v>
      </c>
      <c r="D10" s="18">
        <f t="shared" si="0"/>
        <v>3275587.52</v>
      </c>
      <c r="E10" s="18">
        <f t="shared" si="1"/>
        <v>2263277.52</v>
      </c>
      <c r="F10" s="27">
        <f t="shared" si="2"/>
        <v>134720295218.60001</v>
      </c>
      <c r="G10" s="17">
        <v>22838400</v>
      </c>
      <c r="H10" s="18">
        <v>1836240</v>
      </c>
      <c r="I10" s="17">
        <v>524275</v>
      </c>
      <c r="J10" s="18">
        <v>334134</v>
      </c>
      <c r="K10" s="17">
        <v>12217.3</v>
      </c>
      <c r="L10" s="18">
        <v>34029.519999999997</v>
      </c>
      <c r="M10" s="17">
        <v>0</v>
      </c>
      <c r="N10" s="18">
        <v>0</v>
      </c>
      <c r="O10" s="78">
        <v>29174.2</v>
      </c>
      <c r="P10" s="79">
        <v>58874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38638</v>
      </c>
      <c r="Z10" s="18">
        <v>1012310</v>
      </c>
      <c r="AA10" s="28">
        <f t="shared" si="3"/>
        <v>1115102</v>
      </c>
      <c r="AB10" s="17">
        <v>142000</v>
      </c>
      <c r="AC10" s="17">
        <v>0</v>
      </c>
      <c r="AD10" s="32">
        <v>1</v>
      </c>
      <c r="AE10" s="32">
        <v>1</v>
      </c>
      <c r="AF10" s="17">
        <v>0</v>
      </c>
      <c r="AG10" s="3"/>
    </row>
    <row r="11" spans="1:33" s="26" customFormat="1" ht="11.25" x14ac:dyDescent="0.2">
      <c r="A11" s="24">
        <v>60005012</v>
      </c>
      <c r="B11" s="31" t="s">
        <v>37</v>
      </c>
      <c r="C11" s="26" t="s">
        <v>32</v>
      </c>
      <c r="D11" s="18">
        <f t="shared" si="0"/>
        <v>3036044</v>
      </c>
      <c r="E11" s="18">
        <f t="shared" si="1"/>
        <v>2091140</v>
      </c>
      <c r="F11" s="27">
        <f t="shared" si="2"/>
        <v>128493972555.60001</v>
      </c>
      <c r="G11" s="17">
        <v>22281600</v>
      </c>
      <c r="H11" s="18">
        <v>1744547</v>
      </c>
      <c r="I11" s="17">
        <v>499845</v>
      </c>
      <c r="J11" s="18">
        <v>284852</v>
      </c>
      <c r="K11" s="17">
        <v>4073</v>
      </c>
      <c r="L11" s="18">
        <v>12217</v>
      </c>
      <c r="M11" s="17">
        <v>0</v>
      </c>
      <c r="N11" s="18">
        <v>0</v>
      </c>
      <c r="O11" s="78">
        <v>20947.2</v>
      </c>
      <c r="P11" s="79">
        <v>49524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33482</v>
      </c>
      <c r="Z11" s="18">
        <v>944904</v>
      </c>
      <c r="AA11" s="28">
        <f t="shared" si="3"/>
        <v>1257102</v>
      </c>
      <c r="AB11" s="17">
        <v>87593</v>
      </c>
      <c r="AC11" s="17">
        <v>0</v>
      </c>
      <c r="AD11" s="32">
        <v>1</v>
      </c>
      <c r="AE11" s="32">
        <v>1</v>
      </c>
      <c r="AF11" s="17">
        <v>0</v>
      </c>
      <c r="AG11" s="3"/>
    </row>
    <row r="12" spans="1:33" s="26" customFormat="1" ht="11.25" x14ac:dyDescent="0.2">
      <c r="A12" s="24">
        <v>60005012</v>
      </c>
      <c r="B12" s="31" t="s">
        <v>38</v>
      </c>
      <c r="C12" s="26" t="s">
        <v>32</v>
      </c>
      <c r="D12" s="18">
        <f t="shared" si="0"/>
        <v>2864681</v>
      </c>
      <c r="E12" s="18">
        <f t="shared" si="1"/>
        <v>1953904</v>
      </c>
      <c r="F12" s="27">
        <f t="shared" si="2"/>
        <v>121321248560</v>
      </c>
      <c r="G12" s="17">
        <v>20356800</v>
      </c>
      <c r="H12" s="18">
        <v>1627136</v>
      </c>
      <c r="I12" s="17">
        <v>494526</v>
      </c>
      <c r="J12" s="18">
        <v>285569</v>
      </c>
      <c r="K12" s="17">
        <v>3000</v>
      </c>
      <c r="L12" s="18">
        <v>9925</v>
      </c>
      <c r="M12" s="17">
        <v>0</v>
      </c>
      <c r="N12" s="18">
        <v>0</v>
      </c>
      <c r="O12" s="78">
        <v>21770</v>
      </c>
      <c r="P12" s="79">
        <v>31274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  <c r="V12" s="18">
        <v>0</v>
      </c>
      <c r="W12" s="17">
        <v>0</v>
      </c>
      <c r="X12" s="18">
        <v>0</v>
      </c>
      <c r="Y12" s="17">
        <v>32858</v>
      </c>
      <c r="Z12" s="18">
        <v>910777</v>
      </c>
      <c r="AA12" s="28">
        <f t="shared" si="3"/>
        <v>1344695</v>
      </c>
      <c r="AB12" s="17">
        <v>0</v>
      </c>
      <c r="AC12" s="17">
        <v>0</v>
      </c>
      <c r="AD12" s="32">
        <v>1</v>
      </c>
      <c r="AE12" s="32">
        <v>1</v>
      </c>
      <c r="AF12" s="17">
        <v>0</v>
      </c>
      <c r="AG12" s="3"/>
    </row>
    <row r="13" spans="1:33" s="26" customFormat="1" ht="11.25" x14ac:dyDescent="0.2">
      <c r="A13" s="24">
        <v>60005012</v>
      </c>
      <c r="B13" s="31" t="s">
        <v>39</v>
      </c>
      <c r="C13" s="26" t="s">
        <v>32</v>
      </c>
      <c r="D13" s="18">
        <f t="shared" si="0"/>
        <v>2829031</v>
      </c>
      <c r="E13" s="18">
        <f t="shared" si="1"/>
        <v>1981599</v>
      </c>
      <c r="F13" s="27">
        <f t="shared" si="2"/>
        <v>118019626707.60001</v>
      </c>
      <c r="G13" s="17">
        <v>19656000</v>
      </c>
      <c r="H13" s="18">
        <v>1618507</v>
      </c>
      <c r="I13" s="17">
        <v>484336</v>
      </c>
      <c r="J13" s="18">
        <v>309944</v>
      </c>
      <c r="K13" s="17">
        <v>2493</v>
      </c>
      <c r="L13" s="18">
        <v>7789</v>
      </c>
      <c r="M13" s="17">
        <v>0</v>
      </c>
      <c r="N13" s="18">
        <v>0</v>
      </c>
      <c r="O13" s="78">
        <v>23721.200000000001</v>
      </c>
      <c r="P13" s="79">
        <v>45359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29933</v>
      </c>
      <c r="Z13" s="18">
        <v>847432</v>
      </c>
      <c r="AA13" s="28">
        <f t="shared" si="3"/>
        <v>1344695</v>
      </c>
      <c r="AB13" s="17">
        <v>0</v>
      </c>
      <c r="AC13" s="17">
        <v>0</v>
      </c>
      <c r="AD13" s="30">
        <v>1</v>
      </c>
      <c r="AE13" s="30">
        <v>1</v>
      </c>
      <c r="AF13" s="32">
        <v>0</v>
      </c>
      <c r="AG13" s="3"/>
    </row>
    <row r="14" spans="1:33" s="26" customFormat="1" ht="11.25" x14ac:dyDescent="0.2">
      <c r="A14" s="24">
        <v>60005012</v>
      </c>
      <c r="B14" s="31" t="s">
        <v>40</v>
      </c>
      <c r="C14" s="26" t="s">
        <v>32</v>
      </c>
      <c r="D14" s="18">
        <f>E14+Z14</f>
        <v>2665505</v>
      </c>
      <c r="E14" s="18">
        <f t="shared" ref="E14:E19" si="4">H14+J14+L14+N14+P14+R14+T14+V14+X14</f>
        <v>1832455</v>
      </c>
      <c r="F14" s="27">
        <f t="shared" si="2"/>
        <v>109594192089.2</v>
      </c>
      <c r="G14" s="17">
        <v>18408000</v>
      </c>
      <c r="H14" s="18">
        <v>1578102</v>
      </c>
      <c r="I14" s="17">
        <v>439226</v>
      </c>
      <c r="J14" s="18">
        <v>206252</v>
      </c>
      <c r="K14" s="17">
        <v>5651</v>
      </c>
      <c r="L14" s="18">
        <v>10275</v>
      </c>
      <c r="M14" s="17">
        <v>0</v>
      </c>
      <c r="N14" s="18">
        <v>0</v>
      </c>
      <c r="O14" s="78">
        <v>22692.9</v>
      </c>
      <c r="P14" s="79">
        <v>37826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  <c r="V14" s="18">
        <v>0</v>
      </c>
      <c r="W14" s="17">
        <v>0</v>
      </c>
      <c r="X14" s="18">
        <v>0</v>
      </c>
      <c r="Y14" s="17">
        <v>29425</v>
      </c>
      <c r="Z14" s="18">
        <v>833050</v>
      </c>
      <c r="AA14" s="28">
        <f t="shared" si="3"/>
        <v>1344695</v>
      </c>
      <c r="AB14" s="17">
        <v>0</v>
      </c>
      <c r="AC14" s="17">
        <v>0</v>
      </c>
      <c r="AD14" s="30">
        <v>1</v>
      </c>
      <c r="AE14" s="30">
        <v>1</v>
      </c>
      <c r="AF14" s="17">
        <v>0</v>
      </c>
      <c r="AG14" s="3"/>
    </row>
    <row r="15" spans="1:33" s="26" customFormat="1" ht="11.25" x14ac:dyDescent="0.2">
      <c r="A15" s="24">
        <v>60005012</v>
      </c>
      <c r="B15" s="31" t="s">
        <v>41</v>
      </c>
      <c r="C15" s="26" t="s">
        <v>32</v>
      </c>
      <c r="D15" s="18">
        <f t="shared" si="0"/>
        <v>2611446</v>
      </c>
      <c r="E15" s="18">
        <f t="shared" si="4"/>
        <v>1791249</v>
      </c>
      <c r="F15" s="27">
        <f t="shared" si="2"/>
        <v>108204190107.52</v>
      </c>
      <c r="G15" s="17">
        <v>18777600</v>
      </c>
      <c r="H15" s="18">
        <v>1577367</v>
      </c>
      <c r="I15" s="17">
        <v>418136</v>
      </c>
      <c r="J15" s="18">
        <v>177822</v>
      </c>
      <c r="K15" s="17">
        <v>2200</v>
      </c>
      <c r="L15" s="18">
        <v>2998</v>
      </c>
      <c r="M15" s="17">
        <v>0</v>
      </c>
      <c r="N15" s="18">
        <v>0</v>
      </c>
      <c r="O15" s="78">
        <v>22000.49</v>
      </c>
      <c r="P15" s="79">
        <v>33062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  <c r="V15" s="18">
        <v>0</v>
      </c>
      <c r="W15" s="17">
        <v>0</v>
      </c>
      <c r="X15" s="18">
        <v>0</v>
      </c>
      <c r="Y15" s="17">
        <v>28971</v>
      </c>
      <c r="Z15" s="18">
        <v>820197</v>
      </c>
      <c r="AA15" s="28">
        <f t="shared" si="3"/>
        <v>1344695</v>
      </c>
      <c r="AB15" s="17">
        <v>0</v>
      </c>
      <c r="AC15" s="17">
        <v>0</v>
      </c>
      <c r="AD15" s="30">
        <v>1</v>
      </c>
      <c r="AE15" s="30">
        <v>1</v>
      </c>
      <c r="AF15" s="17">
        <v>0</v>
      </c>
      <c r="AG15" s="3"/>
    </row>
    <row r="16" spans="1:33" s="26" customFormat="1" ht="11.25" x14ac:dyDescent="0.2">
      <c r="A16" s="24">
        <v>60005012</v>
      </c>
      <c r="B16" s="31" t="s">
        <v>73</v>
      </c>
      <c r="C16" s="26" t="s">
        <v>32</v>
      </c>
      <c r="D16" s="18">
        <f>E16+Z16</f>
        <v>2615325</v>
      </c>
      <c r="E16" s="18">
        <f t="shared" si="4"/>
        <v>1761609</v>
      </c>
      <c r="F16" s="27">
        <f t="shared" si="2"/>
        <v>102662196585.60001</v>
      </c>
      <c r="G16" s="17">
        <v>18460800</v>
      </c>
      <c r="H16" s="18">
        <v>1518906</v>
      </c>
      <c r="I16" s="17">
        <v>377816</v>
      </c>
      <c r="J16" s="18">
        <v>219918</v>
      </c>
      <c r="K16" s="17">
        <v>1000</v>
      </c>
      <c r="L16" s="18">
        <v>1824</v>
      </c>
      <c r="M16" s="17">
        <v>0</v>
      </c>
      <c r="N16" s="18">
        <v>0</v>
      </c>
      <c r="O16" s="78">
        <v>19134.7</v>
      </c>
      <c r="P16" s="79">
        <v>20961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30155</v>
      </c>
      <c r="Z16" s="18">
        <v>853716</v>
      </c>
      <c r="AA16" s="28">
        <f t="shared" si="3"/>
        <v>1344695</v>
      </c>
      <c r="AB16" s="17">
        <v>11298</v>
      </c>
      <c r="AC16" s="17">
        <v>0</v>
      </c>
      <c r="AD16" s="30">
        <v>1</v>
      </c>
      <c r="AE16" s="30">
        <v>1</v>
      </c>
      <c r="AF16" s="17">
        <v>0</v>
      </c>
      <c r="AG16" s="3"/>
    </row>
    <row r="17" spans="1:33" s="26" customFormat="1" ht="11.25" x14ac:dyDescent="0.2">
      <c r="A17" s="24">
        <v>60005012</v>
      </c>
      <c r="B17" s="31" t="s">
        <v>42</v>
      </c>
      <c r="C17" s="26" t="s">
        <v>32</v>
      </c>
      <c r="D17" s="18">
        <f>E17+Z17</f>
        <v>3343573</v>
      </c>
      <c r="E17" s="18">
        <f t="shared" si="4"/>
        <v>2280439</v>
      </c>
      <c r="F17" s="27">
        <f t="shared" si="2"/>
        <v>125172988312</v>
      </c>
      <c r="G17" s="17">
        <v>22802322</v>
      </c>
      <c r="H17" s="18">
        <v>2043441</v>
      </c>
      <c r="I17" s="17">
        <v>450500</v>
      </c>
      <c r="J17" s="18">
        <v>200938</v>
      </c>
      <c r="K17" s="17">
        <v>2200</v>
      </c>
      <c r="L17" s="18">
        <v>2998</v>
      </c>
      <c r="M17" s="17">
        <v>0</v>
      </c>
      <c r="N17" s="18">
        <v>0</v>
      </c>
      <c r="O17" s="78">
        <v>22001</v>
      </c>
      <c r="P17" s="79">
        <v>33062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  <c r="W17" s="17">
        <v>0</v>
      </c>
      <c r="X17" s="18">
        <v>0</v>
      </c>
      <c r="Y17" s="17">
        <v>44583</v>
      </c>
      <c r="Z17" s="18">
        <v>1063134</v>
      </c>
      <c r="AA17" s="28">
        <v>1728143</v>
      </c>
      <c r="AB17" s="17">
        <v>0</v>
      </c>
      <c r="AC17" s="17">
        <v>0</v>
      </c>
      <c r="AD17" s="30">
        <v>1</v>
      </c>
      <c r="AE17" s="30">
        <v>1</v>
      </c>
      <c r="AF17" s="17">
        <v>0</v>
      </c>
      <c r="AG17" s="3"/>
    </row>
    <row r="18" spans="1:33" s="26" customFormat="1" ht="11.25" x14ac:dyDescent="0.2">
      <c r="A18" s="24">
        <v>60005012</v>
      </c>
      <c r="B18" s="31" t="s">
        <v>43</v>
      </c>
      <c r="C18" s="26" t="s">
        <v>32</v>
      </c>
      <c r="D18" s="18">
        <f t="shared" si="0"/>
        <v>2842529</v>
      </c>
      <c r="E18" s="18">
        <f t="shared" si="4"/>
        <v>1949853</v>
      </c>
      <c r="F18" s="27">
        <f t="shared" si="2"/>
        <v>159540322808</v>
      </c>
      <c r="G18" s="17">
        <v>19236360</v>
      </c>
      <c r="H18" s="18">
        <v>1642877</v>
      </c>
      <c r="I18" s="17">
        <v>915650</v>
      </c>
      <c r="J18" s="18">
        <v>272133</v>
      </c>
      <c r="K18" s="17">
        <v>2700</v>
      </c>
      <c r="L18" s="18">
        <v>2411</v>
      </c>
      <c r="M18" s="17">
        <v>0</v>
      </c>
      <c r="N18" s="18">
        <v>0</v>
      </c>
      <c r="O18" s="78">
        <v>21456</v>
      </c>
      <c r="P18" s="79">
        <v>32432</v>
      </c>
      <c r="Q18" s="17">
        <v>0</v>
      </c>
      <c r="R18" s="18">
        <v>0</v>
      </c>
      <c r="S18" s="17">
        <v>0</v>
      </c>
      <c r="T18" s="18">
        <v>0</v>
      </c>
      <c r="U18" s="17">
        <v>0</v>
      </c>
      <c r="V18" s="18">
        <v>0</v>
      </c>
      <c r="W18" s="17">
        <v>0</v>
      </c>
      <c r="X18" s="18">
        <v>0</v>
      </c>
      <c r="Y18" s="17">
        <v>32291</v>
      </c>
      <c r="Z18" s="18">
        <v>892676</v>
      </c>
      <c r="AA18" s="28">
        <f t="shared" si="3"/>
        <v>1728143</v>
      </c>
      <c r="AB18" s="17">
        <v>0</v>
      </c>
      <c r="AC18" s="17">
        <v>0</v>
      </c>
      <c r="AD18" s="30">
        <v>1</v>
      </c>
      <c r="AE18" s="30">
        <v>1</v>
      </c>
      <c r="AF18" s="17">
        <v>0</v>
      </c>
      <c r="AG18" s="3"/>
    </row>
    <row r="19" spans="1:33" s="26" customFormat="1" ht="11.25" x14ac:dyDescent="0.2">
      <c r="A19" s="24">
        <v>60005012</v>
      </c>
      <c r="B19" s="31" t="s">
        <v>44</v>
      </c>
      <c r="C19" s="26" t="s">
        <v>32</v>
      </c>
      <c r="D19" s="18">
        <f t="shared" si="0"/>
        <v>2635064.2999999998</v>
      </c>
      <c r="E19" s="18">
        <f t="shared" si="4"/>
        <v>1824635.5899999999</v>
      </c>
      <c r="F19" s="27">
        <f t="shared" si="2"/>
        <v>145840347894.39999</v>
      </c>
      <c r="G19" s="17">
        <v>18078520</v>
      </c>
      <c r="H19" s="18">
        <v>1592255.18</v>
      </c>
      <c r="I19" s="17">
        <v>817311</v>
      </c>
      <c r="J19" s="18">
        <v>192924.41</v>
      </c>
      <c r="K19" s="17">
        <v>4200</v>
      </c>
      <c r="L19" s="18">
        <v>5000</v>
      </c>
      <c r="M19" s="17">
        <v>0</v>
      </c>
      <c r="N19" s="18">
        <v>0</v>
      </c>
      <c r="O19" s="78">
        <v>20107.8</v>
      </c>
      <c r="P19" s="79">
        <v>34456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  <c r="W19" s="17">
        <v>0</v>
      </c>
      <c r="X19" s="18">
        <v>0</v>
      </c>
      <c r="Y19" s="17">
        <v>27888.805</v>
      </c>
      <c r="Z19" s="18">
        <v>810428.71</v>
      </c>
      <c r="AA19" s="28">
        <f t="shared" si="3"/>
        <v>1728143</v>
      </c>
      <c r="AB19" s="17">
        <v>68590</v>
      </c>
      <c r="AC19" s="17">
        <v>34904</v>
      </c>
      <c r="AD19" s="30">
        <v>1</v>
      </c>
      <c r="AE19" s="30">
        <v>1</v>
      </c>
      <c r="AF19" s="17">
        <v>0</v>
      </c>
      <c r="AG19" s="3"/>
    </row>
    <row r="20" spans="1:33" s="26" customFormat="1" ht="11.25" x14ac:dyDescent="0.2">
      <c r="A20" s="24">
        <v>60005012</v>
      </c>
      <c r="B20" s="31" t="s">
        <v>45</v>
      </c>
      <c r="C20" s="26" t="s">
        <v>32</v>
      </c>
      <c r="D20" s="18">
        <f t="shared" si="0"/>
        <v>3069183</v>
      </c>
      <c r="E20" s="18">
        <f t="shared" si="1"/>
        <v>2179055</v>
      </c>
      <c r="F20" s="27">
        <f t="shared" si="2"/>
        <v>155914389536</v>
      </c>
      <c r="G20" s="17">
        <v>20474096</v>
      </c>
      <c r="H20" s="18">
        <v>1920363</v>
      </c>
      <c r="I20" s="17">
        <v>838015</v>
      </c>
      <c r="J20" s="18">
        <v>210084</v>
      </c>
      <c r="K20" s="17">
        <v>0</v>
      </c>
      <c r="L20" s="18">
        <v>0</v>
      </c>
      <c r="M20" s="17">
        <v>0</v>
      </c>
      <c r="N20" s="18">
        <v>0</v>
      </c>
      <c r="O20" s="78">
        <v>24608</v>
      </c>
      <c r="P20" s="79">
        <v>48608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  <c r="V20" s="18">
        <v>0</v>
      </c>
      <c r="W20" s="17">
        <v>0</v>
      </c>
      <c r="X20" s="18">
        <v>0</v>
      </c>
      <c r="Y20" s="17">
        <v>33428.25</v>
      </c>
      <c r="Z20" s="4">
        <v>890128</v>
      </c>
      <c r="AA20" s="28">
        <f t="shared" si="3"/>
        <v>1796733</v>
      </c>
      <c r="AB20" s="17"/>
      <c r="AC20" s="17"/>
      <c r="AD20" s="30">
        <v>1</v>
      </c>
      <c r="AE20" s="30">
        <v>1</v>
      </c>
      <c r="AF20" s="17">
        <v>0</v>
      </c>
      <c r="AG20" s="3"/>
    </row>
    <row r="21" spans="1:33" s="26" customFormat="1" ht="11.25" customHeight="1" x14ac:dyDescent="0.2">
      <c r="A21" s="24">
        <v>60005012</v>
      </c>
      <c r="B21" s="31" t="s">
        <v>46</v>
      </c>
      <c r="C21" s="26" t="s">
        <v>32</v>
      </c>
      <c r="D21" s="18">
        <f t="shared" si="0"/>
        <v>3384565.0699999994</v>
      </c>
      <c r="E21" s="18">
        <f t="shared" si="1"/>
        <v>2604454.3299999996</v>
      </c>
      <c r="F21" s="27">
        <f t="shared" si="2"/>
        <v>117846390772</v>
      </c>
      <c r="G21" s="17">
        <v>19439353</v>
      </c>
      <c r="H21" s="18">
        <v>2189653.0299999998</v>
      </c>
      <c r="I21" s="17">
        <v>494818</v>
      </c>
      <c r="J21" s="18">
        <v>342980.96</v>
      </c>
      <c r="K21" s="17">
        <v>0</v>
      </c>
      <c r="L21" s="18">
        <v>0</v>
      </c>
      <c r="M21" s="17">
        <v>0</v>
      </c>
      <c r="N21" s="18">
        <v>0</v>
      </c>
      <c r="O21" s="78">
        <v>22232</v>
      </c>
      <c r="P21" s="79">
        <v>71820.34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  <c r="V21" s="18">
        <v>0</v>
      </c>
      <c r="W21" s="17">
        <v>0</v>
      </c>
      <c r="X21" s="18">
        <v>0</v>
      </c>
      <c r="Y21" s="17">
        <v>28113</v>
      </c>
      <c r="Z21" s="18">
        <v>780110.74</v>
      </c>
      <c r="AA21" s="28">
        <f t="shared" si="3"/>
        <v>1796733</v>
      </c>
      <c r="AB21" s="17">
        <v>0</v>
      </c>
      <c r="AC21" s="17">
        <v>0</v>
      </c>
      <c r="AD21" s="30">
        <v>1</v>
      </c>
      <c r="AE21" s="30">
        <v>1</v>
      </c>
      <c r="AF21" s="17">
        <v>0</v>
      </c>
      <c r="AG21" s="3"/>
    </row>
    <row r="22" spans="1:33" s="26" customFormat="1" ht="11.25" customHeight="1" x14ac:dyDescent="0.2">
      <c r="A22" s="24">
        <v>60005012</v>
      </c>
      <c r="B22" s="31" t="s">
        <v>47</v>
      </c>
      <c r="C22" s="26" t="s">
        <v>32</v>
      </c>
      <c r="D22" s="18">
        <f t="shared" si="0"/>
        <v>2930221.61</v>
      </c>
      <c r="E22" s="18">
        <f t="shared" si="1"/>
        <v>2232521.61</v>
      </c>
      <c r="F22" s="27">
        <f t="shared" si="2"/>
        <v>142667429388</v>
      </c>
      <c r="G22" s="9">
        <v>18796327</v>
      </c>
      <c r="H22" s="10">
        <v>1781926.22</v>
      </c>
      <c r="I22" s="9">
        <v>762186</v>
      </c>
      <c r="J22" s="10">
        <v>373418.1</v>
      </c>
      <c r="K22" s="9">
        <v>0</v>
      </c>
      <c r="L22" s="10">
        <v>0</v>
      </c>
      <c r="M22" s="9">
        <v>0</v>
      </c>
      <c r="N22" s="10">
        <v>0</v>
      </c>
      <c r="O22" s="9">
        <v>25268</v>
      </c>
      <c r="P22" s="10">
        <v>77177.289999999994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  <c r="W22" s="9">
        <v>0</v>
      </c>
      <c r="X22" s="10">
        <v>0</v>
      </c>
      <c r="Y22" s="9">
        <v>24640</v>
      </c>
      <c r="Z22" s="10">
        <v>697700</v>
      </c>
      <c r="AA22" s="11">
        <f t="shared" si="3"/>
        <v>1796733</v>
      </c>
      <c r="AB22" s="9">
        <v>0</v>
      </c>
      <c r="AC22" s="9">
        <v>0</v>
      </c>
      <c r="AD22" s="12">
        <v>1</v>
      </c>
      <c r="AE22" s="12">
        <v>1</v>
      </c>
      <c r="AF22" s="9">
        <v>0</v>
      </c>
      <c r="AG22" s="3"/>
    </row>
    <row r="23" spans="1:33" s="26" customFormat="1" ht="11.25" x14ac:dyDescent="0.2">
      <c r="A23" s="24">
        <v>60005012</v>
      </c>
      <c r="B23" s="31" t="s">
        <v>48</v>
      </c>
      <c r="C23" s="26" t="s">
        <v>32</v>
      </c>
      <c r="D23" s="18">
        <f t="shared" si="0"/>
        <v>0</v>
      </c>
      <c r="E23" s="18">
        <f t="shared" si="1"/>
        <v>0</v>
      </c>
      <c r="F23" s="27">
        <f t="shared" si="2"/>
        <v>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78">
        <v>0</v>
      </c>
      <c r="P23" s="79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  <c r="V23" s="18">
        <v>0</v>
      </c>
      <c r="W23" s="17">
        <v>0</v>
      </c>
      <c r="X23" s="18">
        <v>0</v>
      </c>
      <c r="Y23" s="17">
        <v>0</v>
      </c>
      <c r="Z23" s="18">
        <v>0</v>
      </c>
      <c r="AA23" s="28">
        <f t="shared" si="3"/>
        <v>1796733</v>
      </c>
      <c r="AB23" s="17">
        <v>0</v>
      </c>
      <c r="AC23" s="17">
        <v>0</v>
      </c>
      <c r="AD23" s="30">
        <v>1</v>
      </c>
      <c r="AE23" s="30">
        <v>1</v>
      </c>
      <c r="AF23" s="17">
        <v>0</v>
      </c>
      <c r="AG23" s="3"/>
    </row>
    <row r="24" spans="1:33" s="26" customFormat="1" ht="11.25" x14ac:dyDescent="0.2">
      <c r="A24" s="24">
        <v>60005012</v>
      </c>
      <c r="B24" s="31" t="s">
        <v>49</v>
      </c>
      <c r="C24" s="26" t="s">
        <v>32</v>
      </c>
      <c r="D24" s="18">
        <f t="shared" si="0"/>
        <v>0</v>
      </c>
      <c r="E24" s="18">
        <f t="shared" si="1"/>
        <v>0</v>
      </c>
      <c r="F24" s="27">
        <f t="shared" si="2"/>
        <v>0</v>
      </c>
      <c r="G24" s="17">
        <v>0</v>
      </c>
      <c r="H24" s="18">
        <v>0</v>
      </c>
      <c r="I24" s="17">
        <v>0</v>
      </c>
      <c r="J24" s="18">
        <v>0</v>
      </c>
      <c r="K24" s="17">
        <v>0</v>
      </c>
      <c r="L24" s="18">
        <v>0</v>
      </c>
      <c r="M24" s="17">
        <v>0</v>
      </c>
      <c r="N24" s="18">
        <v>0</v>
      </c>
      <c r="O24" s="78">
        <v>0</v>
      </c>
      <c r="P24" s="79">
        <v>0</v>
      </c>
      <c r="Q24" s="17">
        <v>0</v>
      </c>
      <c r="R24" s="18">
        <v>0</v>
      </c>
      <c r="S24" s="17">
        <v>0</v>
      </c>
      <c r="T24" s="18">
        <v>0</v>
      </c>
      <c r="U24" s="35">
        <v>0</v>
      </c>
      <c r="V24" s="18">
        <v>0</v>
      </c>
      <c r="W24" s="35">
        <v>0</v>
      </c>
      <c r="X24" s="18">
        <v>0</v>
      </c>
      <c r="Y24" s="17">
        <v>0</v>
      </c>
      <c r="Z24" s="18">
        <v>0</v>
      </c>
      <c r="AA24" s="28">
        <f t="shared" si="3"/>
        <v>1796733</v>
      </c>
      <c r="AB24" s="17">
        <v>0</v>
      </c>
      <c r="AC24" s="17">
        <v>0</v>
      </c>
      <c r="AD24" s="30">
        <v>1</v>
      </c>
      <c r="AE24" s="30">
        <v>1</v>
      </c>
      <c r="AF24" s="17">
        <v>0</v>
      </c>
      <c r="AG24" s="3"/>
    </row>
    <row r="25" spans="1:33" s="26" customFormat="1" ht="11.25" x14ac:dyDescent="0.2">
      <c r="A25" s="24">
        <v>60005012</v>
      </c>
      <c r="B25" s="31" t="s">
        <v>75</v>
      </c>
      <c r="C25" s="26" t="s">
        <v>32</v>
      </c>
      <c r="D25" s="18">
        <f t="shared" ref="D25:D29" si="5">E25+Z25</f>
        <v>0</v>
      </c>
      <c r="E25" s="18">
        <f t="shared" ref="E25:E29" si="6">H25+J25+L25+N25+P25+R25+T25+V25+X25</f>
        <v>0</v>
      </c>
      <c r="F25" s="27">
        <f t="shared" si="2"/>
        <v>0</v>
      </c>
      <c r="G25" s="36"/>
      <c r="H25" s="18"/>
      <c r="I25" s="36"/>
      <c r="J25" s="18"/>
      <c r="K25" s="36"/>
      <c r="L25" s="18"/>
      <c r="M25" s="36"/>
      <c r="N25" s="18"/>
      <c r="O25" s="36"/>
      <c r="P25" s="18"/>
      <c r="Q25" s="36"/>
      <c r="R25" s="18"/>
      <c r="S25" s="36"/>
      <c r="T25" s="18"/>
      <c r="U25" s="36"/>
      <c r="V25" s="18"/>
      <c r="W25" s="36"/>
      <c r="X25" s="18"/>
      <c r="Y25" s="36"/>
      <c r="Z25" s="18"/>
      <c r="AA25" s="37"/>
      <c r="AB25" s="36"/>
      <c r="AC25" s="36"/>
      <c r="AD25" s="38"/>
      <c r="AE25" s="38"/>
      <c r="AF25" s="36"/>
    </row>
    <row r="26" spans="1:33" s="26" customFormat="1" ht="11.25" x14ac:dyDescent="0.2">
      <c r="A26" s="24">
        <v>60005012</v>
      </c>
      <c r="B26" s="31" t="s">
        <v>76</v>
      </c>
      <c r="C26" s="26" t="s">
        <v>32</v>
      </c>
      <c r="D26" s="18">
        <f t="shared" si="5"/>
        <v>0</v>
      </c>
      <c r="E26" s="18">
        <f t="shared" si="6"/>
        <v>0</v>
      </c>
      <c r="F26" s="27">
        <f t="shared" si="2"/>
        <v>0</v>
      </c>
      <c r="G26" s="36"/>
      <c r="H26" s="18"/>
      <c r="I26" s="36"/>
      <c r="J26" s="18"/>
      <c r="K26" s="36"/>
      <c r="L26" s="18"/>
      <c r="M26" s="36"/>
      <c r="N26" s="18"/>
      <c r="O26" s="36"/>
      <c r="P26" s="18"/>
      <c r="Q26" s="36"/>
      <c r="R26" s="18"/>
      <c r="S26" s="36"/>
      <c r="T26" s="18"/>
      <c r="U26" s="36"/>
      <c r="V26" s="18"/>
      <c r="W26" s="36"/>
      <c r="X26" s="18"/>
      <c r="Y26" s="36"/>
      <c r="Z26" s="18"/>
      <c r="AA26" s="37"/>
      <c r="AB26" s="36"/>
      <c r="AC26" s="36"/>
      <c r="AD26" s="38"/>
      <c r="AE26" s="38"/>
      <c r="AF26" s="36"/>
    </row>
    <row r="27" spans="1:33" s="26" customFormat="1" ht="11.25" x14ac:dyDescent="0.2">
      <c r="A27" s="24">
        <v>60005012</v>
      </c>
      <c r="B27" s="31" t="s">
        <v>77</v>
      </c>
      <c r="C27" s="26" t="s">
        <v>32</v>
      </c>
      <c r="D27" s="18">
        <f t="shared" si="5"/>
        <v>0</v>
      </c>
      <c r="E27" s="18">
        <f t="shared" si="6"/>
        <v>0</v>
      </c>
      <c r="F27" s="27">
        <f t="shared" si="2"/>
        <v>0</v>
      </c>
      <c r="G27" s="36"/>
      <c r="H27" s="18"/>
      <c r="I27" s="36"/>
      <c r="J27" s="18"/>
      <c r="K27" s="36"/>
      <c r="L27" s="18"/>
      <c r="M27" s="36"/>
      <c r="N27" s="18"/>
      <c r="O27" s="36"/>
      <c r="P27" s="18"/>
      <c r="Q27" s="36"/>
      <c r="R27" s="18"/>
      <c r="S27" s="36"/>
      <c r="T27" s="18"/>
      <c r="U27" s="36"/>
      <c r="V27" s="18"/>
      <c r="W27" s="36"/>
      <c r="X27" s="18"/>
      <c r="Y27" s="36"/>
      <c r="Z27" s="18"/>
      <c r="AA27" s="37"/>
      <c r="AB27" s="36"/>
      <c r="AC27" s="36"/>
      <c r="AD27" s="38"/>
      <c r="AE27" s="38"/>
      <c r="AF27" s="36"/>
    </row>
    <row r="28" spans="1:33" s="26" customFormat="1" ht="11.25" x14ac:dyDescent="0.2">
      <c r="A28" s="24">
        <v>60005012</v>
      </c>
      <c r="B28" s="31" t="s">
        <v>78</v>
      </c>
      <c r="C28" s="26" t="s">
        <v>32</v>
      </c>
      <c r="D28" s="18">
        <f t="shared" si="5"/>
        <v>0</v>
      </c>
      <c r="E28" s="18">
        <f t="shared" si="6"/>
        <v>0</v>
      </c>
      <c r="F28" s="27">
        <f t="shared" si="2"/>
        <v>0</v>
      </c>
      <c r="G28" s="36"/>
      <c r="H28" s="18"/>
      <c r="I28" s="36"/>
      <c r="J28" s="18"/>
      <c r="K28" s="36"/>
      <c r="L28" s="18"/>
      <c r="M28" s="36"/>
      <c r="N28" s="18"/>
      <c r="O28" s="36"/>
      <c r="P28" s="18"/>
      <c r="Q28" s="36"/>
      <c r="R28" s="18"/>
      <c r="S28" s="36"/>
      <c r="T28" s="18"/>
      <c r="U28" s="36"/>
      <c r="V28" s="18"/>
      <c r="W28" s="36"/>
      <c r="X28" s="18"/>
      <c r="Y28" s="36"/>
      <c r="Z28" s="18"/>
      <c r="AA28" s="37"/>
      <c r="AB28" s="36"/>
      <c r="AC28" s="36"/>
      <c r="AD28" s="38"/>
      <c r="AE28" s="38"/>
      <c r="AF28" s="36"/>
    </row>
    <row r="29" spans="1:33" s="26" customFormat="1" ht="11.25" x14ac:dyDescent="0.2">
      <c r="A29" s="24">
        <v>60005012</v>
      </c>
      <c r="B29" s="31" t="s">
        <v>79</v>
      </c>
      <c r="C29" s="26" t="s">
        <v>32</v>
      </c>
      <c r="D29" s="18">
        <f t="shared" si="5"/>
        <v>0</v>
      </c>
      <c r="E29" s="18">
        <f t="shared" si="6"/>
        <v>0</v>
      </c>
      <c r="F29" s="27">
        <f t="shared" si="2"/>
        <v>0</v>
      </c>
      <c r="G29" s="36"/>
      <c r="H29" s="18"/>
      <c r="I29" s="36"/>
      <c r="J29" s="18"/>
      <c r="K29" s="36"/>
      <c r="L29" s="18"/>
      <c r="M29" s="36"/>
      <c r="N29" s="18"/>
      <c r="O29" s="36"/>
      <c r="P29" s="18"/>
      <c r="Q29" s="36"/>
      <c r="R29" s="18"/>
      <c r="S29" s="36"/>
      <c r="T29" s="18"/>
      <c r="U29" s="36"/>
      <c r="V29" s="18"/>
      <c r="W29" s="36"/>
      <c r="X29" s="18"/>
      <c r="Y29" s="36"/>
      <c r="Z29" s="18"/>
      <c r="AA29" s="37"/>
      <c r="AB29" s="36"/>
      <c r="AC29" s="36"/>
      <c r="AD29" s="38"/>
      <c r="AE29" s="38"/>
      <c r="AF29" s="36"/>
    </row>
    <row r="30" spans="1:33" s="26" customFormat="1" ht="11.25" x14ac:dyDescent="0.2">
      <c r="A30" s="24"/>
      <c r="B30" s="39"/>
      <c r="D30" s="18"/>
      <c r="E30" s="18"/>
      <c r="F30" s="40"/>
      <c r="H30" s="40"/>
      <c r="I30" s="40"/>
      <c r="J30" s="18"/>
      <c r="K30" s="18"/>
      <c r="L30" s="40"/>
      <c r="M30" s="18"/>
      <c r="N30" s="40"/>
      <c r="O30" s="18"/>
      <c r="P30" s="40"/>
      <c r="Q30" s="18"/>
      <c r="R30" s="40"/>
      <c r="S30" s="18"/>
      <c r="T30" s="40"/>
      <c r="U30" s="40"/>
      <c r="V30" s="40"/>
      <c r="W30" s="40"/>
      <c r="X30" s="40"/>
      <c r="Y30" s="18"/>
      <c r="Z30" s="40"/>
      <c r="AA30" s="41"/>
      <c r="AB30" s="40"/>
    </row>
    <row r="31" spans="1:33" s="26" customFormat="1" ht="11.25" x14ac:dyDescent="0.2">
      <c r="A31" s="82" t="s">
        <v>74</v>
      </c>
      <c r="B31" s="82"/>
      <c r="C31" s="83"/>
      <c r="D31" s="84" t="s">
        <v>50</v>
      </c>
      <c r="E31" s="85"/>
      <c r="F31" s="85"/>
      <c r="G31" s="85"/>
      <c r="H31" s="85"/>
      <c r="I31" s="86"/>
      <c r="J31" s="87" t="s">
        <v>51</v>
      </c>
      <c r="K31" s="88"/>
      <c r="L31" s="88"/>
      <c r="M31" s="88"/>
      <c r="N31" s="89"/>
      <c r="O31" s="18"/>
      <c r="P31" s="40"/>
      <c r="Q31" s="18"/>
      <c r="R31" s="40"/>
      <c r="S31" s="40"/>
      <c r="T31" s="40"/>
      <c r="U31" s="36"/>
      <c r="V31" s="40"/>
      <c r="W31" s="18"/>
      <c r="X31" s="40"/>
      <c r="Y31" s="41"/>
      <c r="Z31" s="40"/>
    </row>
    <row r="32" spans="1:33" s="26" customFormat="1" ht="22.5" x14ac:dyDescent="0.25">
      <c r="A32" s="24"/>
      <c r="B32" s="24"/>
      <c r="D32" s="42" t="s">
        <v>52</v>
      </c>
      <c r="E32" s="43" t="s">
        <v>53</v>
      </c>
      <c r="F32" s="43" t="s">
        <v>54</v>
      </c>
      <c r="G32" s="42" t="s">
        <v>55</v>
      </c>
      <c r="H32" s="43" t="s">
        <v>56</v>
      </c>
      <c r="I32" s="42" t="s">
        <v>57</v>
      </c>
      <c r="J32" s="42" t="s">
        <v>58</v>
      </c>
      <c r="K32" s="43" t="s">
        <v>59</v>
      </c>
      <c r="L32" s="42" t="s">
        <v>60</v>
      </c>
      <c r="M32" s="43" t="s">
        <v>61</v>
      </c>
      <c r="N32" s="42" t="s">
        <v>62</v>
      </c>
      <c r="O32" s="44" t="s">
        <v>130</v>
      </c>
      <c r="T32" s="45"/>
      <c r="U32" s="36"/>
    </row>
    <row r="33" spans="1:20" s="26" customFormat="1" ht="18" x14ac:dyDescent="0.25">
      <c r="A33" s="24">
        <f t="shared" ref="A33:C55" si="7">A2</f>
        <v>60005012</v>
      </c>
      <c r="B33" s="24" t="str">
        <f t="shared" si="7"/>
        <v>2002-03</v>
      </c>
      <c r="C33" s="26" t="str">
        <f t="shared" si="7"/>
        <v>UNC Pembroke</v>
      </c>
      <c r="D33" s="46"/>
      <c r="E33" s="47">
        <f t="shared" ref="E33:E55" si="8">IF(AA2=0,0,E2/AA2)</f>
        <v>1.755747462841958</v>
      </c>
      <c r="F33" s="47">
        <f t="shared" ref="F33:F55" si="9">IF(F2=0,0,E2/(F2/1000000))</f>
        <v>13.382852555846606</v>
      </c>
      <c r="G33" s="5"/>
      <c r="H33" s="48">
        <f t="shared" ref="H33:H55" si="10">IF(AA2=0,0,F2/AA2)</f>
        <v>131193.8135397688</v>
      </c>
      <c r="I33" s="5"/>
      <c r="J33" s="46"/>
      <c r="K33" s="47">
        <f t="shared" ref="K33:K55" si="11">IF(Y2=0,0,Z2/Y2)</f>
        <v>21.20869621314754</v>
      </c>
      <c r="L33" s="46"/>
      <c r="M33" s="49">
        <f t="shared" ref="M33:M55" si="12">IF(AA2=0,0,(Y2*1000)/AA2)</f>
        <v>35.236632822738208</v>
      </c>
      <c r="N33" s="46"/>
      <c r="O33" s="3"/>
      <c r="T33" s="50"/>
    </row>
    <row r="34" spans="1:20" s="26" customFormat="1" ht="11.25" x14ac:dyDescent="0.2">
      <c r="A34" s="24">
        <f t="shared" si="7"/>
        <v>60005012</v>
      </c>
      <c r="B34" s="24" t="str">
        <f t="shared" si="7"/>
        <v>2003-04</v>
      </c>
      <c r="C34" s="26" t="str">
        <f t="shared" si="7"/>
        <v>UNC Pembroke</v>
      </c>
      <c r="D34" s="51">
        <f t="shared" ref="D34:D55" si="13">($H$33-H34)*F34*(AA3/1000000)</f>
        <v>65505.337963550694</v>
      </c>
      <c r="E34" s="47">
        <f t="shared" si="8"/>
        <v>1.7057624090299981</v>
      </c>
      <c r="F34" s="47">
        <f t="shared" si="9"/>
        <v>13.569353769240177</v>
      </c>
      <c r="G34" s="6">
        <f>IF(F34=0,0,(F34/$F$33)-1)</f>
        <v>1.3935834129181535E-2</v>
      </c>
      <c r="H34" s="48">
        <f t="shared" si="10"/>
        <v>125706.97455738256</v>
      </c>
      <c r="I34" s="6">
        <f>IF(H34=0,0,(H34/$H$33)-1)</f>
        <v>-4.1822391120012736E-2</v>
      </c>
      <c r="J34" s="51">
        <f t="shared" ref="J34:J55" si="14">($M$33-M34)*K34*(AA3/1000)</f>
        <v>-82184.286922613828</v>
      </c>
      <c r="K34" s="47">
        <f t="shared" si="11"/>
        <v>21.208848238093871</v>
      </c>
      <c r="L34" s="6">
        <f>IF(K34=0,0,(K34/$K$33)-1)</f>
        <v>7.1680477105040552E-6</v>
      </c>
      <c r="M34" s="49">
        <f t="shared" si="12"/>
        <v>39.64092777751889</v>
      </c>
      <c r="N34" s="6">
        <f>IF(M34=0,0,(M34/$M$33)-1)</f>
        <v>0.12499193600412895</v>
      </c>
      <c r="O34" s="3"/>
      <c r="P34" s="52"/>
      <c r="S34" s="52"/>
    </row>
    <row r="35" spans="1:20" s="26" customFormat="1" ht="13.5" customHeight="1" x14ac:dyDescent="0.2">
      <c r="A35" s="24">
        <f t="shared" si="7"/>
        <v>60005012</v>
      </c>
      <c r="B35" s="24" t="str">
        <f t="shared" si="7"/>
        <v>2004-05</v>
      </c>
      <c r="C35" s="26" t="str">
        <f t="shared" si="7"/>
        <v>UNC Pembroke</v>
      </c>
      <c r="D35" s="51">
        <f t="shared" si="13"/>
        <v>93633.359738258136</v>
      </c>
      <c r="E35" s="47">
        <f t="shared" si="8"/>
        <v>1.7015320126889157</v>
      </c>
      <c r="F35" s="47">
        <f t="shared" si="9"/>
        <v>13.780794342282682</v>
      </c>
      <c r="G35" s="6">
        <f t="shared" ref="G35:G55" si="15">IF(F35=0,0,(F35/$F$33)-1)</f>
        <v>2.9735199186829986E-2</v>
      </c>
      <c r="H35" s="48">
        <f t="shared" si="10"/>
        <v>123471.25792801507</v>
      </c>
      <c r="I35" s="6">
        <f t="shared" ref="I35:I55" si="16">IF(H35=0,0,(H35/$H$33)-1)</f>
        <v>-5.8863717757642542E-2</v>
      </c>
      <c r="J35" s="51">
        <f t="shared" si="14"/>
        <v>-164369.51641205617</v>
      </c>
      <c r="K35" s="47">
        <f t="shared" si="11"/>
        <v>21.208969859620147</v>
      </c>
      <c r="L35" s="6">
        <f t="shared" ref="L35:L55" si="17">IF(K35=0,0,(K35/$K$33)-1)</f>
        <v>1.2902559867855601E-5</v>
      </c>
      <c r="M35" s="49">
        <f t="shared" si="12"/>
        <v>44.045222732299564</v>
      </c>
      <c r="N35" s="6">
        <f t="shared" ref="N35:N55" si="18">IF(M35=0,0,(M35/$M$33)-1)</f>
        <v>0.24998387200825767</v>
      </c>
      <c r="O35" s="3"/>
      <c r="P35" s="52"/>
      <c r="S35" s="52"/>
    </row>
    <row r="36" spans="1:20" s="26" customFormat="1" ht="11.25" x14ac:dyDescent="0.2">
      <c r="A36" s="24">
        <f t="shared" si="7"/>
        <v>60005012</v>
      </c>
      <c r="B36" s="24" t="str">
        <f t="shared" si="7"/>
        <v>2005-06</v>
      </c>
      <c r="C36" s="26" t="str">
        <f t="shared" si="7"/>
        <v>UNC Pembroke</v>
      </c>
      <c r="D36" s="51">
        <f t="shared" si="13"/>
        <v>170518.82164192863</v>
      </c>
      <c r="E36" s="47">
        <f t="shared" si="8"/>
        <v>1.5897140365736124</v>
      </c>
      <c r="F36" s="47">
        <f t="shared" si="9"/>
        <v>13.472999734106303</v>
      </c>
      <c r="G36" s="6">
        <f t="shared" si="15"/>
        <v>6.7360211796037017E-3</v>
      </c>
      <c r="H36" s="48">
        <f t="shared" si="10"/>
        <v>117992.58279129343</v>
      </c>
      <c r="I36" s="6">
        <f t="shared" si="16"/>
        <v>-0.10062388151003532</v>
      </c>
      <c r="J36" s="51">
        <f t="shared" si="14"/>
        <v>-180954.53290278887</v>
      </c>
      <c r="K36" s="47">
        <f t="shared" si="11"/>
        <v>21.209434229805737</v>
      </c>
      <c r="L36" s="6">
        <f t="shared" si="17"/>
        <v>3.4797832491939573E-5</v>
      </c>
      <c r="M36" s="49">
        <f t="shared" si="12"/>
        <v>44.135747097183341</v>
      </c>
      <c r="N36" s="6">
        <f t="shared" si="18"/>
        <v>0.25255291330511387</v>
      </c>
      <c r="O36" s="3"/>
      <c r="P36" s="52"/>
      <c r="S36" s="52"/>
    </row>
    <row r="37" spans="1:20" s="26" customFormat="1" ht="11.25" x14ac:dyDescent="0.2">
      <c r="A37" s="24">
        <f t="shared" si="7"/>
        <v>60005012</v>
      </c>
      <c r="B37" s="24" t="str">
        <f t="shared" si="7"/>
        <v>2006-07</v>
      </c>
      <c r="C37" s="26" t="str">
        <f t="shared" si="7"/>
        <v>UNC Pembroke</v>
      </c>
      <c r="D37" s="51">
        <f t="shared" si="13"/>
        <v>369256.80974925967</v>
      </c>
      <c r="E37" s="47">
        <f t="shared" si="8"/>
        <v>1.8017407939332559</v>
      </c>
      <c r="F37" s="47">
        <f t="shared" si="9"/>
        <v>16.417563754619547</v>
      </c>
      <c r="G37" s="6">
        <f t="shared" si="15"/>
        <v>0.2267611621744392</v>
      </c>
      <c r="H37" s="48">
        <f t="shared" si="10"/>
        <v>109744.71126547536</v>
      </c>
      <c r="I37" s="6">
        <f t="shared" si="16"/>
        <v>-0.16349172034542292</v>
      </c>
      <c r="J37" s="51">
        <f t="shared" si="14"/>
        <v>-199871.54089069591</v>
      </c>
      <c r="K37" s="47">
        <f t="shared" si="11"/>
        <v>21.209238134259159</v>
      </c>
      <c r="L37" s="6">
        <f t="shared" si="17"/>
        <v>2.555183525543292E-5</v>
      </c>
      <c r="M37" s="49">
        <f t="shared" si="12"/>
        <v>44.223642525953601</v>
      </c>
      <c r="N37" s="6">
        <f t="shared" si="18"/>
        <v>0.25504734656190164</v>
      </c>
      <c r="O37" s="3"/>
      <c r="P37" s="52"/>
      <c r="Q37" s="52"/>
      <c r="S37" s="52"/>
    </row>
    <row r="38" spans="1:20" s="26" customFormat="1" ht="11.25" x14ac:dyDescent="0.2">
      <c r="A38" s="24">
        <f t="shared" si="7"/>
        <v>60005012</v>
      </c>
      <c r="B38" s="24" t="str">
        <f t="shared" si="7"/>
        <v>2007-08</v>
      </c>
      <c r="C38" s="26" t="str">
        <f t="shared" si="7"/>
        <v>UNC Pembroke</v>
      </c>
      <c r="D38" s="51">
        <f t="shared" si="13"/>
        <v>245076.00329809319</v>
      </c>
      <c r="E38" s="47">
        <f t="shared" si="8"/>
        <v>2.1194715819718732</v>
      </c>
      <c r="F38" s="47">
        <f t="shared" si="9"/>
        <v>17.830494591241941</v>
      </c>
      <c r="G38" s="6">
        <f t="shared" si="15"/>
        <v>0.3323388654874091</v>
      </c>
      <c r="H38" s="48">
        <f t="shared" si="10"/>
        <v>118867.79534499983</v>
      </c>
      <c r="I38" s="6">
        <f t="shared" si="16"/>
        <v>-9.3952739555303699E-2</v>
      </c>
      <c r="J38" s="51">
        <f t="shared" si="14"/>
        <v>-231955.80497971707</v>
      </c>
      <c r="K38" s="47">
        <f t="shared" si="11"/>
        <v>22.712796687203312</v>
      </c>
      <c r="L38" s="6">
        <f t="shared" si="17"/>
        <v>7.0919044666374109E-2</v>
      </c>
      <c r="M38" s="49">
        <f t="shared" si="12"/>
        <v>44.395041888544725</v>
      </c>
      <c r="N38" s="6">
        <f t="shared" si="18"/>
        <v>0.25991158439794493</v>
      </c>
      <c r="O38" s="3"/>
      <c r="S38" s="52"/>
    </row>
    <row r="39" spans="1:20" s="26" customFormat="1" ht="11.25" x14ac:dyDescent="0.2">
      <c r="A39" s="24">
        <f t="shared" si="7"/>
        <v>60005012</v>
      </c>
      <c r="B39" s="24" t="str">
        <f t="shared" si="7"/>
        <v>2008-09</v>
      </c>
      <c r="C39" s="26" t="str">
        <f t="shared" si="7"/>
        <v>UNC Pembroke</v>
      </c>
      <c r="D39" s="51">
        <f t="shared" si="13"/>
        <v>145216.6249189029</v>
      </c>
      <c r="E39" s="47">
        <f t="shared" si="8"/>
        <v>2.1048935433709204</v>
      </c>
      <c r="F39" s="47">
        <f t="shared" si="9"/>
        <v>17.036784703412625</v>
      </c>
      <c r="G39" s="6">
        <f t="shared" si="15"/>
        <v>0.27303089026186078</v>
      </c>
      <c r="H39" s="48">
        <f t="shared" si="10"/>
        <v>123549.92916881146</v>
      </c>
      <c r="I39" s="6">
        <f t="shared" si="16"/>
        <v>-5.8264061122365707E-2</v>
      </c>
      <c r="J39" s="51">
        <f t="shared" si="14"/>
        <v>-18031.538768868133</v>
      </c>
      <c r="K39" s="47">
        <f t="shared" si="11"/>
        <v>23.833578865889287</v>
      </c>
      <c r="L39" s="6">
        <f t="shared" si="17"/>
        <v>0.12376445144772963</v>
      </c>
      <c r="M39" s="49">
        <f t="shared" si="12"/>
        <v>35.915100143305274</v>
      </c>
      <c r="N39" s="6">
        <f t="shared" si="18"/>
        <v>1.92546014251751E-2</v>
      </c>
      <c r="O39" s="3"/>
    </row>
    <row r="40" spans="1:20" s="26" customFormat="1" ht="11.25" x14ac:dyDescent="0.2">
      <c r="A40" s="24">
        <f t="shared" si="7"/>
        <v>60005012</v>
      </c>
      <c r="B40" s="24" t="str">
        <f t="shared" si="7"/>
        <v>2009-10</v>
      </c>
      <c r="C40" s="26" t="str">
        <f t="shared" si="7"/>
        <v>UNC Pembroke</v>
      </c>
      <c r="D40" s="51">
        <f t="shared" si="13"/>
        <v>235314.92621681586</v>
      </c>
      <c r="E40" s="47">
        <f t="shared" si="8"/>
        <v>2.0446246172995832</v>
      </c>
      <c r="F40" s="47">
        <f t="shared" si="9"/>
        <v>17.193265663548544</v>
      </c>
      <c r="G40" s="6">
        <f t="shared" si="15"/>
        <v>0.2847235364658689</v>
      </c>
      <c r="H40" s="48">
        <f t="shared" si="10"/>
        <v>118920.08518395627</v>
      </c>
      <c r="I40" s="6">
        <f t="shared" si="16"/>
        <v>-9.3554170159799499E-2</v>
      </c>
      <c r="J40" s="51">
        <f t="shared" si="14"/>
        <v>3620.6234730129804</v>
      </c>
      <c r="K40" s="47">
        <f t="shared" si="11"/>
        <v>26.343353339292555</v>
      </c>
      <c r="L40" s="6">
        <f t="shared" si="17"/>
        <v>0.24210149810915649</v>
      </c>
      <c r="M40" s="49">
        <f t="shared" si="12"/>
        <v>35.113379762568805</v>
      </c>
      <c r="N40" s="6">
        <f t="shared" si="18"/>
        <v>-3.4978671426819652E-3</v>
      </c>
      <c r="O40" s="3"/>
    </row>
    <row r="41" spans="1:20" s="26" customFormat="1" ht="11.25" x14ac:dyDescent="0.2">
      <c r="A41" s="24">
        <f t="shared" si="7"/>
        <v>60005012</v>
      </c>
      <c r="B41" s="24" t="str">
        <f t="shared" si="7"/>
        <v>2010-11</v>
      </c>
      <c r="C41" s="26" t="str">
        <f t="shared" si="7"/>
        <v>UNC Pembroke</v>
      </c>
      <c r="D41" s="51">
        <f t="shared" si="13"/>
        <v>194444.35550704584</v>
      </c>
      <c r="E41" s="47">
        <f t="shared" si="8"/>
        <v>2.0296596365175561</v>
      </c>
      <c r="F41" s="47">
        <f t="shared" si="9"/>
        <v>16.79982601231357</v>
      </c>
      <c r="G41" s="6">
        <f t="shared" si="15"/>
        <v>0.25532474800928595</v>
      </c>
      <c r="H41" s="48">
        <f t="shared" si="10"/>
        <v>120814.32480490574</v>
      </c>
      <c r="I41" s="6">
        <f t="shared" si="16"/>
        <v>-7.9115687354546771E-2</v>
      </c>
      <c r="J41" s="51">
        <f t="shared" si="14"/>
        <v>17146.22617695903</v>
      </c>
      <c r="K41" s="47">
        <f t="shared" si="11"/>
        <v>26.199855064961955</v>
      </c>
      <c r="L41" s="6">
        <f t="shared" si="17"/>
        <v>0.23533548699331797</v>
      </c>
      <c r="M41" s="49">
        <f t="shared" si="12"/>
        <v>34.649745045744694</v>
      </c>
      <c r="N41" s="6">
        <f t="shared" si="18"/>
        <v>-1.6655614625435966E-2</v>
      </c>
      <c r="O41" s="3"/>
    </row>
    <row r="42" spans="1:20" s="26" customFormat="1" ht="11.25" x14ac:dyDescent="0.2">
      <c r="A42" s="24">
        <f t="shared" si="7"/>
        <v>60005012</v>
      </c>
      <c r="B42" s="24" t="str">
        <f t="shared" si="7"/>
        <v>2011-12</v>
      </c>
      <c r="C42" s="26" t="str">
        <f t="shared" si="7"/>
        <v>UNC Pembroke</v>
      </c>
      <c r="D42" s="51">
        <f t="shared" si="13"/>
        <v>592870.60196668049</v>
      </c>
      <c r="E42" s="47">
        <f t="shared" si="8"/>
        <v>1.6634608806604396</v>
      </c>
      <c r="F42" s="47">
        <f t="shared" si="9"/>
        <v>16.27422639684638</v>
      </c>
      <c r="G42" s="6">
        <f t="shared" si="15"/>
        <v>0.21605063860145512</v>
      </c>
      <c r="H42" s="48">
        <f t="shared" si="10"/>
        <v>102214.43650204995</v>
      </c>
      <c r="I42" s="6">
        <f t="shared" si="16"/>
        <v>-0.22088981374822469</v>
      </c>
      <c r="J42" s="51">
        <f t="shared" si="14"/>
        <v>305185.80607570079</v>
      </c>
      <c r="K42" s="47">
        <f t="shared" si="11"/>
        <v>28.221253210680366</v>
      </c>
      <c r="L42" s="6">
        <f t="shared" si="17"/>
        <v>0.3306453601417354</v>
      </c>
      <c r="M42" s="49">
        <f t="shared" si="12"/>
        <v>26.634274704836997</v>
      </c>
      <c r="N42" s="6">
        <f t="shared" si="18"/>
        <v>-0.24413110529534221</v>
      </c>
      <c r="O42" s="3"/>
    </row>
    <row r="43" spans="1:20" s="26" customFormat="1" ht="11.25" x14ac:dyDescent="0.2">
      <c r="A43" s="24">
        <f t="shared" si="7"/>
        <v>60005012</v>
      </c>
      <c r="B43" s="24" t="str">
        <f t="shared" si="7"/>
        <v>2012-13</v>
      </c>
      <c r="C43" s="26" t="str">
        <f t="shared" si="7"/>
        <v>UNC Pembroke</v>
      </c>
      <c r="D43" s="51">
        <f t="shared" si="13"/>
        <v>887307.06392088626</v>
      </c>
      <c r="E43" s="47">
        <f t="shared" si="8"/>
        <v>1.4530462298141957</v>
      </c>
      <c r="F43" s="47">
        <f t="shared" si="9"/>
        <v>16.105208470828483</v>
      </c>
      <c r="G43" s="6">
        <f t="shared" si="15"/>
        <v>0.20342119915178714</v>
      </c>
      <c r="H43" s="48">
        <f t="shared" si="10"/>
        <v>90222.131085487781</v>
      </c>
      <c r="I43" s="6">
        <f t="shared" si="16"/>
        <v>-0.31229889084565154</v>
      </c>
      <c r="J43" s="51">
        <f t="shared" si="14"/>
        <v>402599.13479450793</v>
      </c>
      <c r="K43" s="47">
        <f t="shared" si="11"/>
        <v>27.718576906689389</v>
      </c>
      <c r="L43" s="6">
        <f t="shared" si="17"/>
        <v>0.30694393602122005</v>
      </c>
      <c r="M43" s="49">
        <f t="shared" si="12"/>
        <v>24.435280862946616</v>
      </c>
      <c r="N43" s="6">
        <f t="shared" si="18"/>
        <v>-0.30653757452163466</v>
      </c>
      <c r="O43" s="3"/>
    </row>
    <row r="44" spans="1:20" s="26" customFormat="1" ht="11.25" x14ac:dyDescent="0.2">
      <c r="A44" s="24">
        <f t="shared" si="7"/>
        <v>60005012</v>
      </c>
      <c r="B44" s="24" t="str">
        <f t="shared" si="7"/>
        <v>2013-14</v>
      </c>
      <c r="C44" s="26" t="str">
        <f t="shared" si="7"/>
        <v>UNC Pembroke</v>
      </c>
      <c r="D44" s="51">
        <f t="shared" si="13"/>
        <v>980493.9611001825</v>
      </c>
      <c r="E44" s="47">
        <f t="shared" si="8"/>
        <v>1.4736419782924752</v>
      </c>
      <c r="F44" s="47">
        <f t="shared" si="9"/>
        <v>16.790419147058635</v>
      </c>
      <c r="G44" s="6">
        <f t="shared" si="15"/>
        <v>0.25462184366092844</v>
      </c>
      <c r="H44" s="48">
        <f t="shared" si="10"/>
        <v>87766.836872004438</v>
      </c>
      <c r="I44" s="6">
        <f t="shared" si="16"/>
        <v>-0.33101390603757652</v>
      </c>
      <c r="J44" s="51">
        <f t="shared" si="14"/>
        <v>494012.79524177423</v>
      </c>
      <c r="K44" s="47">
        <f t="shared" si="11"/>
        <v>28.310961146560651</v>
      </c>
      <c r="L44" s="6">
        <f t="shared" si="17"/>
        <v>0.33487513150432724</v>
      </c>
      <c r="M44" s="49">
        <f t="shared" si="12"/>
        <v>22.26006640911136</v>
      </c>
      <c r="N44" s="6">
        <f t="shared" si="18"/>
        <v>-0.36826919526922186</v>
      </c>
      <c r="O44" s="3"/>
    </row>
    <row r="45" spans="1:20" s="26" customFormat="1" ht="11.25" x14ac:dyDescent="0.2">
      <c r="A45" s="24">
        <f t="shared" si="7"/>
        <v>60005012</v>
      </c>
      <c r="B45" s="24" t="str">
        <f t="shared" si="7"/>
        <v>2014-15</v>
      </c>
      <c r="C45" s="26" t="str">
        <f t="shared" si="7"/>
        <v>UNC Pembroke</v>
      </c>
      <c r="D45" s="51">
        <f t="shared" si="13"/>
        <v>1117279.4834093186</v>
      </c>
      <c r="E45" s="47">
        <f t="shared" si="8"/>
        <v>1.3627290947017725</v>
      </c>
      <c r="F45" s="47">
        <f t="shared" si="9"/>
        <v>16.720365970749103</v>
      </c>
      <c r="G45" s="6">
        <f>IF(F45=0,0,(F45/$F$33)-1)</f>
        <v>0.24938729624159461</v>
      </c>
      <c r="H45" s="48">
        <f t="shared" si="10"/>
        <v>81501.152372247976</v>
      </c>
      <c r="I45" s="6">
        <f t="shared" si="16"/>
        <v>-0.37877289962653216</v>
      </c>
      <c r="J45" s="51">
        <f t="shared" si="14"/>
        <v>508394.744135399</v>
      </c>
      <c r="K45" s="47">
        <f t="shared" si="11"/>
        <v>28.310960067969415</v>
      </c>
      <c r="L45" s="6">
        <f t="shared" si="17"/>
        <v>0.33487508064824323</v>
      </c>
      <c r="M45" s="49">
        <f t="shared" si="12"/>
        <v>21.882285574052109</v>
      </c>
      <c r="N45" s="6">
        <f t="shared" si="18"/>
        <v>-0.37899044769307633</v>
      </c>
      <c r="O45" s="3"/>
    </row>
    <row r="46" spans="1:20" s="26" customFormat="1" ht="11.25" x14ac:dyDescent="0.2">
      <c r="A46" s="24">
        <f t="shared" si="7"/>
        <v>60005012</v>
      </c>
      <c r="B46" s="24" t="str">
        <f t="shared" si="7"/>
        <v>2015-16</v>
      </c>
      <c r="C46" s="26" t="str">
        <f t="shared" si="7"/>
        <v>UNC Pembroke</v>
      </c>
      <c r="D46" s="51">
        <f t="shared" si="13"/>
        <v>1129195.978857744</v>
      </c>
      <c r="E46" s="47">
        <f t="shared" si="8"/>
        <v>1.3320857146044269</v>
      </c>
      <c r="F46" s="47">
        <f t="shared" si="9"/>
        <v>16.554340439312721</v>
      </c>
      <c r="G46" s="6">
        <f>IF(F46=0,0,(F46/$F$33)-1)</f>
        <v>0.23698145595130082</v>
      </c>
      <c r="H46" s="48">
        <f t="shared" si="10"/>
        <v>80467.459243560806</v>
      </c>
      <c r="I46" s="6">
        <f>IF(H46=0,0,(H46/$H$33)-1)</f>
        <v>-0.38665202975315072</v>
      </c>
      <c r="J46" s="51">
        <f t="shared" si="14"/>
        <v>521248.03177494026</v>
      </c>
      <c r="K46" s="47">
        <f t="shared" si="11"/>
        <v>28.310966138552345</v>
      </c>
      <c r="L46" s="6">
        <f t="shared" si="17"/>
        <v>0.33487536687908315</v>
      </c>
      <c r="M46" s="49">
        <f t="shared" si="12"/>
        <v>21.544662544294432</v>
      </c>
      <c r="N46" s="6">
        <f t="shared" si="18"/>
        <v>-0.388572039426206</v>
      </c>
      <c r="O46" s="3"/>
    </row>
    <row r="47" spans="1:20" s="26" customFormat="1" ht="11.25" x14ac:dyDescent="0.2">
      <c r="A47" s="24">
        <f t="shared" si="7"/>
        <v>60005012</v>
      </c>
      <c r="B47" s="24" t="str">
        <f t="shared" si="7"/>
        <v>2016-17</v>
      </c>
      <c r="C47" s="26" t="str">
        <f t="shared" si="7"/>
        <v>UNC Pembroke</v>
      </c>
      <c r="D47" s="51">
        <f t="shared" si="13"/>
        <v>1265556.1466004786</v>
      </c>
      <c r="E47" s="47">
        <f t="shared" si="8"/>
        <v>1.3100435414722298</v>
      </c>
      <c r="F47" s="47">
        <f t="shared" si="9"/>
        <v>17.159276331392011</v>
      </c>
      <c r="G47" s="6">
        <f t="shared" si="15"/>
        <v>0.28218376910202059</v>
      </c>
      <c r="H47" s="48">
        <f t="shared" si="10"/>
        <v>76346.083376230308</v>
      </c>
      <c r="I47" s="6">
        <f>IF(H47=0,0,(H47/$H$33)-1)</f>
        <v>-0.41806643685155542</v>
      </c>
      <c r="J47" s="51">
        <f t="shared" si="14"/>
        <v>487727.17150130845</v>
      </c>
      <c r="K47" s="47">
        <f t="shared" si="11"/>
        <v>28.310926877798043</v>
      </c>
      <c r="L47" s="6">
        <f t="shared" si="17"/>
        <v>0.33487351571605517</v>
      </c>
      <c r="M47" s="49">
        <f t="shared" si="12"/>
        <v>22.425159608684496</v>
      </c>
      <c r="N47" s="6">
        <f t="shared" si="18"/>
        <v>-0.36358392354068703</v>
      </c>
      <c r="O47" s="3"/>
    </row>
    <row r="48" spans="1:20" s="26" customFormat="1" ht="11.25" x14ac:dyDescent="0.2">
      <c r="A48" s="24">
        <f t="shared" si="7"/>
        <v>60005012</v>
      </c>
      <c r="B48" s="24" t="str">
        <f t="shared" si="7"/>
        <v>2017-18</v>
      </c>
      <c r="C48" s="26" t="str">
        <f t="shared" si="7"/>
        <v>UNC Pembroke</v>
      </c>
      <c r="D48" s="51">
        <f t="shared" si="13"/>
        <v>1850044.3139569471</v>
      </c>
      <c r="E48" s="47">
        <f t="shared" si="8"/>
        <v>1.3195892932471445</v>
      </c>
      <c r="F48" s="47">
        <f t="shared" si="9"/>
        <v>18.218299576869494</v>
      </c>
      <c r="G48" s="6">
        <f t="shared" si="15"/>
        <v>0.36131661772739276</v>
      </c>
      <c r="H48" s="48">
        <f t="shared" si="10"/>
        <v>72432.07785003903</v>
      </c>
      <c r="I48" s="6">
        <f t="shared" si="16"/>
        <v>-0.44790020279361209</v>
      </c>
      <c r="J48" s="51">
        <f t="shared" si="14"/>
        <v>388953.53082189796</v>
      </c>
      <c r="K48" s="47">
        <f t="shared" si="11"/>
        <v>23.846174550837762</v>
      </c>
      <c r="L48" s="6">
        <f t="shared" si="17"/>
        <v>0.12435834391626654</v>
      </c>
      <c r="M48" s="49">
        <f t="shared" si="12"/>
        <v>25.79821230071817</v>
      </c>
      <c r="N48" s="6">
        <f t="shared" si="18"/>
        <v>-0.26785818524434668</v>
      </c>
      <c r="O48" s="3"/>
    </row>
    <row r="49" spans="1:15" s="26" customFormat="1" ht="11.25" x14ac:dyDescent="0.2">
      <c r="A49" s="24">
        <f t="shared" si="7"/>
        <v>60005012</v>
      </c>
      <c r="B49" s="24" t="str">
        <f t="shared" si="7"/>
        <v>2018-19</v>
      </c>
      <c r="C49" s="26" t="str">
        <f t="shared" si="7"/>
        <v>UNC Pembroke</v>
      </c>
      <c r="D49" s="51">
        <f t="shared" si="13"/>
        <v>821069.8716113508</v>
      </c>
      <c r="E49" s="47">
        <f t="shared" si="8"/>
        <v>1.1282937812437974</v>
      </c>
      <c r="F49" s="47">
        <f t="shared" si="9"/>
        <v>12.221693962262853</v>
      </c>
      <c r="G49" s="7">
        <f t="shared" si="15"/>
        <v>-8.6764655647085798E-2</v>
      </c>
      <c r="H49" s="53">
        <f t="shared" si="10"/>
        <v>92318.935879727549</v>
      </c>
      <c r="I49" s="7">
        <f t="shared" si="16"/>
        <v>-0.29631639336604165</v>
      </c>
      <c r="J49" s="51">
        <f t="shared" si="14"/>
        <v>790720.58423083962</v>
      </c>
      <c r="K49" s="47">
        <f t="shared" si="11"/>
        <v>27.644730729924746</v>
      </c>
      <c r="L49" s="7">
        <f t="shared" si="17"/>
        <v>0.30346205406004279</v>
      </c>
      <c r="M49" s="54">
        <f t="shared" si="12"/>
        <v>18.685374995009095</v>
      </c>
      <c r="N49" s="7">
        <f t="shared" si="18"/>
        <v>-0.46971735100206802</v>
      </c>
      <c r="O49" s="3"/>
    </row>
    <row r="50" spans="1:15" s="26" customFormat="1" ht="11.25" x14ac:dyDescent="0.2">
      <c r="A50" s="24">
        <f t="shared" si="7"/>
        <v>60005012</v>
      </c>
      <c r="B50" s="24" t="str">
        <f t="shared" si="7"/>
        <v>2019-20</v>
      </c>
      <c r="C50" s="26" t="str">
        <f t="shared" si="7"/>
        <v>UNC Pembroke</v>
      </c>
      <c r="D50" s="51">
        <f t="shared" si="13"/>
        <v>1011921.1997581577</v>
      </c>
      <c r="E50" s="47">
        <f t="shared" si="8"/>
        <v>1.055835998525585</v>
      </c>
      <c r="F50" s="47">
        <f t="shared" si="9"/>
        <v>12.511185116763306</v>
      </c>
      <c r="G50" s="7">
        <f t="shared" si="15"/>
        <v>-6.513315718348045E-2</v>
      </c>
      <c r="H50" s="53">
        <f t="shared" si="10"/>
        <v>84391.365699713497</v>
      </c>
      <c r="I50" s="7">
        <f t="shared" si="16"/>
        <v>-0.35674279584736723</v>
      </c>
      <c r="J50" s="51">
        <f t="shared" si="14"/>
        <v>959105.60779096209</v>
      </c>
      <c r="K50" s="47">
        <f t="shared" si="11"/>
        <v>29.059284182308993</v>
      </c>
      <c r="L50" s="7">
        <f t="shared" si="17"/>
        <v>0.37015891454443928</v>
      </c>
      <c r="M50" s="54">
        <f t="shared" si="12"/>
        <v>16.138019249564415</v>
      </c>
      <c r="N50" s="7">
        <f t="shared" si="18"/>
        <v>-0.5420101764334716</v>
      </c>
      <c r="O50" s="3"/>
    </row>
    <row r="51" spans="1:15" s="56" customFormat="1" ht="11.25" x14ac:dyDescent="0.2">
      <c r="A51" s="55">
        <f t="shared" si="7"/>
        <v>60005012</v>
      </c>
      <c r="B51" s="55" t="str">
        <f t="shared" si="7"/>
        <v>2020-21</v>
      </c>
      <c r="C51" s="56" t="str">
        <f t="shared" si="7"/>
        <v>UNC Pembroke</v>
      </c>
      <c r="D51" s="57">
        <f t="shared" si="13"/>
        <v>1115364.4567724101</v>
      </c>
      <c r="E51" s="58">
        <f t="shared" si="8"/>
        <v>1.2127873200970873</v>
      </c>
      <c r="F51" s="58">
        <f t="shared" si="9"/>
        <v>13.975971085701907</v>
      </c>
      <c r="G51" s="13">
        <f t="shared" si="15"/>
        <v>4.4319290478634477E-2</v>
      </c>
      <c r="H51" s="59">
        <f t="shared" si="10"/>
        <v>86776.604835554303</v>
      </c>
      <c r="I51" s="13">
        <f t="shared" si="16"/>
        <v>-0.33856176221869105</v>
      </c>
      <c r="J51" s="57">
        <f t="shared" si="14"/>
        <v>795713.60033565678</v>
      </c>
      <c r="K51" s="58">
        <f t="shared" si="11"/>
        <v>26.628016722383013</v>
      </c>
      <c r="L51" s="13">
        <f t="shared" si="17"/>
        <v>0.25552351048698441</v>
      </c>
      <c r="M51" s="60">
        <f t="shared" si="12"/>
        <v>18.605018107865778</v>
      </c>
      <c r="N51" s="13">
        <f t="shared" si="18"/>
        <v>-0.47199784379340715</v>
      </c>
      <c r="O51" s="14"/>
    </row>
    <row r="52" spans="1:15" s="26" customFormat="1" ht="11.25" x14ac:dyDescent="0.2">
      <c r="A52" s="24">
        <f t="shared" si="7"/>
        <v>60005012</v>
      </c>
      <c r="B52" s="24" t="str">
        <f t="shared" si="7"/>
        <v>2021-22</v>
      </c>
      <c r="C52" s="26" t="str">
        <f t="shared" si="7"/>
        <v>UNC Pembroke</v>
      </c>
      <c r="D52" s="51">
        <f t="shared" si="13"/>
        <v>2605061.4867612608</v>
      </c>
      <c r="E52" s="47">
        <f t="shared" si="8"/>
        <v>1.4495500054821722</v>
      </c>
      <c r="F52" s="47">
        <f t="shared" si="9"/>
        <v>22.100416592637909</v>
      </c>
      <c r="G52" s="6">
        <f t="shared" si="15"/>
        <v>0.65139804839162152</v>
      </c>
      <c r="H52" s="48">
        <f t="shared" si="10"/>
        <v>65589.261605369305</v>
      </c>
      <c r="I52" s="6">
        <f t="shared" si="16"/>
        <v>-0.50005827381877865</v>
      </c>
      <c r="J52" s="51">
        <f t="shared" si="14"/>
        <v>976708.21996461705</v>
      </c>
      <c r="K52" s="47">
        <f t="shared" si="11"/>
        <v>27.749110375982642</v>
      </c>
      <c r="L52" s="6">
        <f t="shared" si="17"/>
        <v>0.30838360345699223</v>
      </c>
      <c r="M52" s="49">
        <f t="shared" si="12"/>
        <v>15.646732152189557</v>
      </c>
      <c r="N52" s="6">
        <f t="shared" si="18"/>
        <v>-0.55595268620295868</v>
      </c>
      <c r="O52" s="3"/>
    </row>
    <row r="53" spans="1:15" s="26" customFormat="1" ht="11.25" x14ac:dyDescent="0.2">
      <c r="A53" s="61">
        <f t="shared" si="7"/>
        <v>60005012</v>
      </c>
      <c r="B53" s="61" t="str">
        <f t="shared" si="7"/>
        <v>2022-23</v>
      </c>
      <c r="C53" s="62" t="str">
        <f t="shared" si="7"/>
        <v>UNC Pembroke</v>
      </c>
      <c r="D53" s="63">
        <f t="shared" si="13"/>
        <v>1456130.8289984195</v>
      </c>
      <c r="E53" s="64">
        <f t="shared" si="8"/>
        <v>1.2425450025128941</v>
      </c>
      <c r="F53" s="64">
        <f t="shared" si="9"/>
        <v>15.648432298646163</v>
      </c>
      <c r="G53" s="8">
        <f t="shared" si="15"/>
        <v>0.16928974845574207</v>
      </c>
      <c r="H53" s="65">
        <f t="shared" si="10"/>
        <v>79403.800891952225</v>
      </c>
      <c r="I53" s="8">
        <f t="shared" si="16"/>
        <v>-0.3947595641170798</v>
      </c>
      <c r="J53" s="63">
        <f t="shared" si="14"/>
        <v>1094993.1742185219</v>
      </c>
      <c r="K53" s="64">
        <f t="shared" si="11"/>
        <v>28.315746753246753</v>
      </c>
      <c r="L53" s="8">
        <f t="shared" si="17"/>
        <v>0.33510077511004477</v>
      </c>
      <c r="M53" s="66">
        <f t="shared" si="12"/>
        <v>13.713779398497161</v>
      </c>
      <c r="N53" s="8">
        <f t="shared" si="18"/>
        <v>-0.61080902742648968</v>
      </c>
      <c r="O53" s="3"/>
    </row>
    <row r="54" spans="1:15" s="26" customFormat="1" ht="11.25" x14ac:dyDescent="0.2">
      <c r="A54" s="24">
        <f t="shared" si="7"/>
        <v>60005012</v>
      </c>
      <c r="B54" s="24" t="str">
        <f t="shared" si="7"/>
        <v>2023-24</v>
      </c>
      <c r="C54" s="26" t="str">
        <f t="shared" si="7"/>
        <v>UNC Pembroke</v>
      </c>
      <c r="D54" s="51">
        <f t="shared" si="13"/>
        <v>0</v>
      </c>
      <c r="E54" s="47">
        <f t="shared" si="8"/>
        <v>0</v>
      </c>
      <c r="F54" s="47">
        <f t="shared" si="9"/>
        <v>0</v>
      </c>
      <c r="G54" s="6">
        <f t="shared" si="15"/>
        <v>0</v>
      </c>
      <c r="H54" s="48">
        <f t="shared" si="10"/>
        <v>0</v>
      </c>
      <c r="I54" s="6">
        <f t="shared" si="16"/>
        <v>0</v>
      </c>
      <c r="J54" s="51">
        <f t="shared" si="14"/>
        <v>0</v>
      </c>
      <c r="K54" s="47">
        <f t="shared" si="11"/>
        <v>0</v>
      </c>
      <c r="L54" s="6">
        <f t="shared" si="17"/>
        <v>0</v>
      </c>
      <c r="M54" s="49">
        <f t="shared" si="12"/>
        <v>0</v>
      </c>
      <c r="N54" s="6">
        <f t="shared" si="18"/>
        <v>0</v>
      </c>
      <c r="O54" s="3"/>
    </row>
    <row r="55" spans="1:15" s="26" customFormat="1" ht="11.25" x14ac:dyDescent="0.2">
      <c r="A55" s="24">
        <f t="shared" si="7"/>
        <v>60005012</v>
      </c>
      <c r="B55" s="24" t="str">
        <f t="shared" si="7"/>
        <v>2024-25</v>
      </c>
      <c r="C55" s="26" t="str">
        <f t="shared" si="7"/>
        <v>UNC Pembroke</v>
      </c>
      <c r="D55" s="51">
        <f t="shared" si="13"/>
        <v>0</v>
      </c>
      <c r="E55" s="47">
        <f t="shared" si="8"/>
        <v>0</v>
      </c>
      <c r="F55" s="47">
        <f t="shared" si="9"/>
        <v>0</v>
      </c>
      <c r="G55" s="6">
        <f t="shared" si="15"/>
        <v>0</v>
      </c>
      <c r="H55" s="48">
        <f t="shared" si="10"/>
        <v>0</v>
      </c>
      <c r="I55" s="6">
        <f t="shared" si="16"/>
        <v>0</v>
      </c>
      <c r="J55" s="51">
        <f t="shared" si="14"/>
        <v>0</v>
      </c>
      <c r="K55" s="47">
        <f t="shared" si="11"/>
        <v>0</v>
      </c>
      <c r="L55" s="6">
        <f t="shared" si="17"/>
        <v>0</v>
      </c>
      <c r="M55" s="49">
        <f t="shared" si="12"/>
        <v>0</v>
      </c>
      <c r="N55" s="6">
        <f t="shared" si="18"/>
        <v>0</v>
      </c>
      <c r="O55" s="3"/>
    </row>
    <row r="56" spans="1:15" s="26" customFormat="1" ht="11.25" x14ac:dyDescent="0.2">
      <c r="A56" s="24">
        <f t="shared" ref="A56:B60" si="19">A25</f>
        <v>60005012</v>
      </c>
      <c r="B56" s="24" t="str">
        <f t="shared" si="19"/>
        <v>2025-26</v>
      </c>
      <c r="C56" s="26" t="str">
        <f t="shared" ref="C56:C60" si="20">C25</f>
        <v>UNC Pembroke</v>
      </c>
      <c r="D56" s="51">
        <f t="shared" ref="D56:D60" si="21">($H$33-H56)*F56*(AA25/1000000)</f>
        <v>0</v>
      </c>
      <c r="E56" s="47">
        <f t="shared" ref="E56:E60" si="22">IF(AA25=0,0,E25/AA25)</f>
        <v>0</v>
      </c>
      <c r="F56" s="47">
        <f t="shared" ref="F56:F60" si="23">IF(F25=0,0,E25/(F25/1000000))</f>
        <v>0</v>
      </c>
      <c r="G56" s="6">
        <f t="shared" ref="G56:G60" si="24">IF(F56=0,0,(F56/$F$33)-1)</f>
        <v>0</v>
      </c>
      <c r="H56" s="48">
        <f t="shared" ref="H56:H60" si="25">IF(AA25=0,0,F25/AA25)</f>
        <v>0</v>
      </c>
      <c r="I56" s="6">
        <f t="shared" ref="I56:I60" si="26">IF(H56=0,0,(H56/$H$33)-1)</f>
        <v>0</v>
      </c>
      <c r="J56" s="51">
        <f t="shared" ref="J56:J60" si="27">($M$33-M56)*K56*(AA25/1000)</f>
        <v>0</v>
      </c>
      <c r="K56" s="47">
        <f t="shared" ref="K56:K60" si="28">IF(Y25=0,0,Z25/Y25)</f>
        <v>0</v>
      </c>
      <c r="L56" s="6">
        <f t="shared" ref="L56:L60" si="29">IF(K56=0,0,(K56/$K$33)-1)</f>
        <v>0</v>
      </c>
      <c r="M56" s="49">
        <f t="shared" ref="M56:M60" si="30">IF(AA25=0,0,(Y25*1000)/AA25)</f>
        <v>0</v>
      </c>
      <c r="N56" s="6">
        <f t="shared" ref="N56:N60" si="31">IF(M56=0,0,(M56/$M$33)-1)</f>
        <v>0</v>
      </c>
      <c r="O56" s="3"/>
    </row>
    <row r="57" spans="1:15" s="26" customFormat="1" ht="11.25" x14ac:dyDescent="0.2">
      <c r="A57" s="24">
        <f t="shared" si="19"/>
        <v>60005012</v>
      </c>
      <c r="B57" s="24" t="str">
        <f t="shared" si="19"/>
        <v>2026-27</v>
      </c>
      <c r="C57" s="26" t="str">
        <f t="shared" si="20"/>
        <v>UNC Pembroke</v>
      </c>
      <c r="D57" s="51">
        <f t="shared" si="21"/>
        <v>0</v>
      </c>
      <c r="E57" s="47">
        <f t="shared" si="22"/>
        <v>0</v>
      </c>
      <c r="F57" s="47">
        <f t="shared" si="23"/>
        <v>0</v>
      </c>
      <c r="G57" s="6">
        <f t="shared" si="24"/>
        <v>0</v>
      </c>
      <c r="H57" s="48">
        <f t="shared" si="25"/>
        <v>0</v>
      </c>
      <c r="I57" s="6">
        <f t="shared" si="26"/>
        <v>0</v>
      </c>
      <c r="J57" s="51">
        <f t="shared" si="27"/>
        <v>0</v>
      </c>
      <c r="K57" s="47">
        <f t="shared" si="28"/>
        <v>0</v>
      </c>
      <c r="L57" s="6">
        <f t="shared" si="29"/>
        <v>0</v>
      </c>
      <c r="M57" s="49">
        <f t="shared" si="30"/>
        <v>0</v>
      </c>
      <c r="N57" s="6">
        <f t="shared" si="31"/>
        <v>0</v>
      </c>
      <c r="O57" s="3"/>
    </row>
    <row r="58" spans="1:15" s="26" customFormat="1" ht="11.25" x14ac:dyDescent="0.2">
      <c r="A58" s="24">
        <f t="shared" si="19"/>
        <v>60005012</v>
      </c>
      <c r="B58" s="24" t="str">
        <f t="shared" si="19"/>
        <v>2027-28</v>
      </c>
      <c r="C58" s="26" t="str">
        <f t="shared" si="20"/>
        <v>UNC Pembroke</v>
      </c>
      <c r="D58" s="51">
        <f t="shared" si="21"/>
        <v>0</v>
      </c>
      <c r="E58" s="47">
        <f t="shared" si="22"/>
        <v>0</v>
      </c>
      <c r="F58" s="47">
        <f t="shared" si="23"/>
        <v>0</v>
      </c>
      <c r="G58" s="6">
        <f t="shared" si="24"/>
        <v>0</v>
      </c>
      <c r="H58" s="48">
        <f t="shared" si="25"/>
        <v>0</v>
      </c>
      <c r="I58" s="6">
        <f t="shared" si="26"/>
        <v>0</v>
      </c>
      <c r="J58" s="51">
        <f t="shared" si="27"/>
        <v>0</v>
      </c>
      <c r="K58" s="47">
        <f t="shared" si="28"/>
        <v>0</v>
      </c>
      <c r="L58" s="6">
        <f t="shared" si="29"/>
        <v>0</v>
      </c>
      <c r="M58" s="49">
        <f t="shared" si="30"/>
        <v>0</v>
      </c>
      <c r="N58" s="6">
        <f t="shared" si="31"/>
        <v>0</v>
      </c>
      <c r="O58" s="3"/>
    </row>
    <row r="59" spans="1:15" s="26" customFormat="1" ht="11.25" x14ac:dyDescent="0.2">
      <c r="A59" s="24">
        <f t="shared" si="19"/>
        <v>60005012</v>
      </c>
      <c r="B59" s="24" t="str">
        <f t="shared" si="19"/>
        <v>2028-29</v>
      </c>
      <c r="C59" s="26" t="str">
        <f t="shared" si="20"/>
        <v>UNC Pembroke</v>
      </c>
      <c r="D59" s="51">
        <f t="shared" si="21"/>
        <v>0</v>
      </c>
      <c r="E59" s="47">
        <f t="shared" si="22"/>
        <v>0</v>
      </c>
      <c r="F59" s="47">
        <f t="shared" si="23"/>
        <v>0</v>
      </c>
      <c r="G59" s="6">
        <f t="shared" si="24"/>
        <v>0</v>
      </c>
      <c r="H59" s="48">
        <f t="shared" si="25"/>
        <v>0</v>
      </c>
      <c r="I59" s="6">
        <f t="shared" si="26"/>
        <v>0</v>
      </c>
      <c r="J59" s="51">
        <f t="shared" si="27"/>
        <v>0</v>
      </c>
      <c r="K59" s="47">
        <f t="shared" si="28"/>
        <v>0</v>
      </c>
      <c r="L59" s="6">
        <f t="shared" si="29"/>
        <v>0</v>
      </c>
      <c r="M59" s="49">
        <f t="shared" si="30"/>
        <v>0</v>
      </c>
      <c r="N59" s="6">
        <f t="shared" si="31"/>
        <v>0</v>
      </c>
      <c r="O59" s="3"/>
    </row>
    <row r="60" spans="1:15" s="26" customFormat="1" ht="11.25" x14ac:dyDescent="0.2">
      <c r="A60" s="24">
        <f t="shared" si="19"/>
        <v>60005012</v>
      </c>
      <c r="B60" s="24" t="str">
        <f t="shared" si="19"/>
        <v>2029-30</v>
      </c>
      <c r="C60" s="26" t="str">
        <f t="shared" si="20"/>
        <v>UNC Pembroke</v>
      </c>
      <c r="D60" s="51">
        <f t="shared" si="21"/>
        <v>0</v>
      </c>
      <c r="E60" s="47">
        <f t="shared" si="22"/>
        <v>0</v>
      </c>
      <c r="F60" s="47">
        <f t="shared" si="23"/>
        <v>0</v>
      </c>
      <c r="G60" s="6">
        <f t="shared" si="24"/>
        <v>0</v>
      </c>
      <c r="H60" s="48">
        <f t="shared" si="25"/>
        <v>0</v>
      </c>
      <c r="I60" s="6">
        <f t="shared" si="26"/>
        <v>0</v>
      </c>
      <c r="J60" s="51">
        <f t="shared" si="27"/>
        <v>0</v>
      </c>
      <c r="K60" s="47">
        <f t="shared" si="28"/>
        <v>0</v>
      </c>
      <c r="L60" s="6">
        <f t="shared" si="29"/>
        <v>0</v>
      </c>
      <c r="M60" s="49">
        <f t="shared" si="30"/>
        <v>0</v>
      </c>
      <c r="N60" s="6">
        <f t="shared" si="31"/>
        <v>0</v>
      </c>
      <c r="O60" s="3"/>
    </row>
    <row r="61" spans="1:15" s="26" customFormat="1" ht="11.25" x14ac:dyDescent="0.2">
      <c r="A61" s="24"/>
      <c r="B61" s="24"/>
      <c r="D61" s="67"/>
    </row>
    <row r="62" spans="1:15" s="26" customFormat="1" ht="11.25" x14ac:dyDescent="0.2">
      <c r="A62" s="24"/>
      <c r="B62" s="68"/>
      <c r="D62" s="43" t="s">
        <v>63</v>
      </c>
      <c r="E62" s="43" t="s">
        <v>64</v>
      </c>
      <c r="F62" s="43" t="s">
        <v>65</v>
      </c>
      <c r="G62" s="43" t="s">
        <v>66</v>
      </c>
      <c r="H62" s="90" t="s">
        <v>67</v>
      </c>
      <c r="I62" s="91"/>
      <c r="J62" s="43" t="s">
        <v>68</v>
      </c>
      <c r="K62" s="43" t="s">
        <v>69</v>
      </c>
      <c r="L62" s="43" t="s">
        <v>70</v>
      </c>
      <c r="M62" s="43" t="s">
        <v>71</v>
      </c>
    </row>
    <row r="63" spans="1:15" s="26" customFormat="1" ht="11.25" x14ac:dyDescent="0.2">
      <c r="A63" s="24">
        <f t="shared" ref="A63:C85" si="32">A2</f>
        <v>60005012</v>
      </c>
      <c r="B63" s="24" t="str">
        <f t="shared" si="32"/>
        <v>2002-03</v>
      </c>
      <c r="C63" s="26" t="str">
        <f t="shared" si="32"/>
        <v>UNC Pembroke</v>
      </c>
      <c r="D63" s="69">
        <f t="shared" ref="D63:D80" si="33">IF(G2=0,0,H2/G2)</f>
        <v>5.4873966117922397E-2</v>
      </c>
      <c r="E63" s="70">
        <f t="shared" ref="E63:E85" si="34">IF(I2=0,0,J2/I2)</f>
        <v>0.9810983089018922</v>
      </c>
      <c r="F63" s="47">
        <f t="shared" ref="F63:F85" si="35">IF(K2=0,0,L2/K2)</f>
        <v>2.254364759602471</v>
      </c>
      <c r="G63" s="47">
        <f t="shared" ref="G63:G85" si="36">IF(M2=0,0,N2/M2)</f>
        <v>0</v>
      </c>
      <c r="H63" s="80">
        <f t="shared" ref="H63:H85" si="37">IF(O2=0,0,P2/O2)</f>
        <v>0</v>
      </c>
      <c r="I63" s="81"/>
      <c r="J63" s="47">
        <f t="shared" ref="J63:J85" si="38">IF(Q2=0,0,R2/Q2)</f>
        <v>0</v>
      </c>
      <c r="K63" s="47">
        <f t="shared" ref="K63:K85" si="39">IF(S2=0,0,T2/S2)</f>
        <v>0</v>
      </c>
      <c r="L63" s="47">
        <f t="shared" ref="L63:L85" si="40">IF(U2=0,0,V2/U2)</f>
        <v>0</v>
      </c>
      <c r="M63" s="47">
        <f t="shared" ref="M63:M82" si="41">IF(W2=0,0,X2/W2)</f>
        <v>0</v>
      </c>
    </row>
    <row r="64" spans="1:15" s="26" customFormat="1" ht="11.25" x14ac:dyDescent="0.2">
      <c r="A64" s="24">
        <f t="shared" si="32"/>
        <v>60005012</v>
      </c>
      <c r="B64" s="24" t="str">
        <f t="shared" si="32"/>
        <v>2003-04</v>
      </c>
      <c r="C64" s="26" t="str">
        <f t="shared" si="32"/>
        <v>UNC Pembroke</v>
      </c>
      <c r="D64" s="69">
        <f t="shared" si="33"/>
        <v>5.5005295631719603E-2</v>
      </c>
      <c r="E64" s="70">
        <f t="shared" si="34"/>
        <v>0.98335107022473156</v>
      </c>
      <c r="F64" s="47">
        <f t="shared" si="35"/>
        <v>2.2542840259996062</v>
      </c>
      <c r="G64" s="47">
        <f t="shared" si="36"/>
        <v>0</v>
      </c>
      <c r="H64" s="80">
        <f t="shared" si="37"/>
        <v>0</v>
      </c>
      <c r="I64" s="81"/>
      <c r="J64" s="47">
        <f t="shared" si="38"/>
        <v>0</v>
      </c>
      <c r="K64" s="47">
        <f t="shared" si="39"/>
        <v>0</v>
      </c>
      <c r="L64" s="47">
        <f t="shared" si="40"/>
        <v>0</v>
      </c>
      <c r="M64" s="47">
        <f t="shared" si="41"/>
        <v>0</v>
      </c>
    </row>
    <row r="65" spans="1:13" s="26" customFormat="1" ht="11.25" x14ac:dyDescent="0.2">
      <c r="A65" s="24">
        <f t="shared" si="32"/>
        <v>60005012</v>
      </c>
      <c r="B65" s="24" t="str">
        <f t="shared" si="32"/>
        <v>2004-05</v>
      </c>
      <c r="C65" s="71" t="str">
        <f t="shared" si="32"/>
        <v>UNC Pembroke</v>
      </c>
      <c r="D65" s="69">
        <f t="shared" si="33"/>
        <v>5.5010315585695115E-2</v>
      </c>
      <c r="E65" s="70">
        <f t="shared" si="34"/>
        <v>0.98586278688848106</v>
      </c>
      <c r="F65" s="47">
        <f t="shared" si="35"/>
        <v>2.2000926354793888</v>
      </c>
      <c r="G65" s="47">
        <f t="shared" si="36"/>
        <v>0</v>
      </c>
      <c r="H65" s="80">
        <f t="shared" si="37"/>
        <v>0</v>
      </c>
      <c r="I65" s="81"/>
      <c r="J65" s="47">
        <f t="shared" si="38"/>
        <v>0</v>
      </c>
      <c r="K65" s="47">
        <f t="shared" si="39"/>
        <v>0</v>
      </c>
      <c r="L65" s="47">
        <f t="shared" si="40"/>
        <v>0</v>
      </c>
      <c r="M65" s="47">
        <f t="shared" si="41"/>
        <v>0</v>
      </c>
    </row>
    <row r="66" spans="1:13" s="26" customFormat="1" ht="11.25" x14ac:dyDescent="0.2">
      <c r="A66" s="24">
        <f t="shared" si="32"/>
        <v>60005012</v>
      </c>
      <c r="B66" s="24" t="str">
        <f t="shared" si="32"/>
        <v>2005-06</v>
      </c>
      <c r="C66" s="71" t="str">
        <f t="shared" si="32"/>
        <v>UNC Pembroke</v>
      </c>
      <c r="D66" s="69">
        <f t="shared" si="33"/>
        <v>5.4999982802783814E-2</v>
      </c>
      <c r="E66" s="70">
        <f t="shared" si="34"/>
        <v>0.98327626343435781</v>
      </c>
      <c r="F66" s="47">
        <f t="shared" si="35"/>
        <v>0.83655016518866288</v>
      </c>
      <c r="G66" s="47">
        <f t="shared" si="36"/>
        <v>0</v>
      </c>
      <c r="H66" s="80">
        <f t="shared" si="37"/>
        <v>0</v>
      </c>
      <c r="I66" s="81"/>
      <c r="J66" s="47">
        <f t="shared" si="38"/>
        <v>0</v>
      </c>
      <c r="K66" s="47">
        <f t="shared" si="39"/>
        <v>0</v>
      </c>
      <c r="L66" s="47">
        <f t="shared" si="40"/>
        <v>0</v>
      </c>
      <c r="M66" s="47">
        <f t="shared" si="41"/>
        <v>0</v>
      </c>
    </row>
    <row r="67" spans="1:13" s="26" customFormat="1" ht="11.25" x14ac:dyDescent="0.2">
      <c r="A67" s="24">
        <f t="shared" si="32"/>
        <v>60005012</v>
      </c>
      <c r="B67" s="24" t="str">
        <f t="shared" si="32"/>
        <v>2006-07</v>
      </c>
      <c r="C67" s="71" t="str">
        <f t="shared" si="32"/>
        <v>UNC Pembroke</v>
      </c>
      <c r="D67" s="69">
        <f t="shared" si="33"/>
        <v>7.3159230510951787E-2</v>
      </c>
      <c r="E67" s="70">
        <f t="shared" si="34"/>
        <v>0.85394938693878475</v>
      </c>
      <c r="F67" s="47">
        <f t="shared" si="35"/>
        <v>2.0014925373134327</v>
      </c>
      <c r="G67" s="47">
        <f t="shared" si="36"/>
        <v>0</v>
      </c>
      <c r="H67" s="80">
        <f t="shared" si="37"/>
        <v>1.8552811532233977</v>
      </c>
      <c r="I67" s="81"/>
      <c r="J67" s="47">
        <f t="shared" si="38"/>
        <v>0</v>
      </c>
      <c r="K67" s="47">
        <f t="shared" si="39"/>
        <v>0</v>
      </c>
      <c r="L67" s="47">
        <f t="shared" si="40"/>
        <v>0</v>
      </c>
      <c r="M67" s="47">
        <f t="shared" si="41"/>
        <v>0</v>
      </c>
    </row>
    <row r="68" spans="1:13" s="26" customFormat="1" ht="11.25" x14ac:dyDescent="0.2">
      <c r="A68" s="24">
        <f t="shared" si="32"/>
        <v>60005012</v>
      </c>
      <c r="B68" s="24" t="str">
        <f t="shared" si="32"/>
        <v>2007-08</v>
      </c>
      <c r="C68" s="71" t="str">
        <f t="shared" si="32"/>
        <v>UNC Pembroke</v>
      </c>
      <c r="D68" s="69">
        <f t="shared" si="33"/>
        <v>7.5469923519807511E-2</v>
      </c>
      <c r="E68" s="70">
        <f t="shared" si="34"/>
        <v>1.0737003273734576</v>
      </c>
      <c r="F68" s="47">
        <f t="shared" si="35"/>
        <v>2.6502584297317253</v>
      </c>
      <c r="G68" s="47">
        <f t="shared" si="36"/>
        <v>0</v>
      </c>
      <c r="H68" s="80">
        <f t="shared" si="37"/>
        <v>2.2711074863520473</v>
      </c>
      <c r="I68" s="81"/>
      <c r="J68" s="47">
        <f t="shared" si="38"/>
        <v>0</v>
      </c>
      <c r="K68" s="47">
        <f t="shared" si="39"/>
        <v>0</v>
      </c>
      <c r="L68" s="47">
        <f t="shared" si="40"/>
        <v>0</v>
      </c>
      <c r="M68" s="47">
        <f t="shared" si="41"/>
        <v>0</v>
      </c>
    </row>
    <row r="69" spans="1:13" s="26" customFormat="1" ht="11.25" x14ac:dyDescent="0.2">
      <c r="A69" s="24">
        <f t="shared" si="32"/>
        <v>60005012</v>
      </c>
      <c r="B69" s="24" t="str">
        <f t="shared" si="32"/>
        <v>2008-09</v>
      </c>
      <c r="C69" s="71" t="str">
        <f t="shared" si="32"/>
        <v>UNC Pembroke</v>
      </c>
      <c r="D69" s="69">
        <f t="shared" si="33"/>
        <v>7.8323540261382801E-2</v>
      </c>
      <c r="E69" s="70">
        <f t="shared" si="34"/>
        <v>0.86729792683688678</v>
      </c>
      <c r="F69" s="47">
        <f t="shared" si="35"/>
        <v>2.276052182015841</v>
      </c>
      <c r="G69" s="47">
        <f t="shared" si="36"/>
        <v>0</v>
      </c>
      <c r="H69" s="80">
        <f t="shared" si="37"/>
        <v>1.9606104768844628</v>
      </c>
      <c r="I69" s="81"/>
      <c r="J69" s="47">
        <f t="shared" si="38"/>
        <v>0</v>
      </c>
      <c r="K69" s="47">
        <f t="shared" si="39"/>
        <v>0</v>
      </c>
      <c r="L69" s="47">
        <f t="shared" si="40"/>
        <v>0</v>
      </c>
      <c r="M69" s="47">
        <f t="shared" si="41"/>
        <v>0</v>
      </c>
    </row>
    <row r="70" spans="1:13" s="26" customFormat="1" ht="11.25" x14ac:dyDescent="0.2">
      <c r="A70" s="24">
        <f t="shared" si="32"/>
        <v>60005012</v>
      </c>
      <c r="B70" s="24" t="str">
        <f t="shared" si="32"/>
        <v>2009-10</v>
      </c>
      <c r="C70" s="71" t="str">
        <f t="shared" si="32"/>
        <v>UNC Pembroke</v>
      </c>
      <c r="D70" s="69">
        <f t="shared" si="33"/>
        <v>8.1057185060139272E-2</v>
      </c>
      <c r="E70" s="70">
        <f t="shared" si="34"/>
        <v>0.68436009317017921</v>
      </c>
      <c r="F70" s="47">
        <f t="shared" si="35"/>
        <v>2.3722666666666665</v>
      </c>
      <c r="G70" s="47">
        <f t="shared" si="36"/>
        <v>0</v>
      </c>
      <c r="H70" s="80">
        <f t="shared" si="37"/>
        <v>1.8990604968545344</v>
      </c>
      <c r="I70" s="81"/>
      <c r="J70" s="47">
        <f t="shared" si="38"/>
        <v>0</v>
      </c>
      <c r="K70" s="47">
        <f t="shared" si="39"/>
        <v>0</v>
      </c>
      <c r="L70" s="47">
        <f t="shared" si="40"/>
        <v>0</v>
      </c>
      <c r="M70" s="47">
        <f t="shared" si="41"/>
        <v>0</v>
      </c>
    </row>
    <row r="71" spans="1:13" s="26" customFormat="1" ht="11.25" x14ac:dyDescent="0.2">
      <c r="A71" s="24">
        <f t="shared" si="32"/>
        <v>60005012</v>
      </c>
      <c r="B71" s="24" t="str">
        <f t="shared" si="32"/>
        <v>2010-11</v>
      </c>
      <c r="C71" s="71" t="str">
        <f t="shared" si="32"/>
        <v>UNC Pembroke</v>
      </c>
      <c r="D71" s="69">
        <f t="shared" si="33"/>
        <v>8.0401429171920974E-2</v>
      </c>
      <c r="E71" s="70">
        <f t="shared" si="34"/>
        <v>0.63732583090935102</v>
      </c>
      <c r="F71" s="47">
        <f t="shared" si="35"/>
        <v>2.7853551930459264</v>
      </c>
      <c r="G71" s="47">
        <f t="shared" si="36"/>
        <v>0</v>
      </c>
      <c r="H71" s="80">
        <f t="shared" si="37"/>
        <v>2.0180159181742772</v>
      </c>
      <c r="I71" s="81"/>
      <c r="J71" s="47">
        <f t="shared" si="38"/>
        <v>0</v>
      </c>
      <c r="K71" s="47">
        <f t="shared" si="39"/>
        <v>0</v>
      </c>
      <c r="L71" s="47">
        <f t="shared" si="40"/>
        <v>0</v>
      </c>
      <c r="M71" s="47">
        <f t="shared" si="41"/>
        <v>0</v>
      </c>
    </row>
    <row r="72" spans="1:13" s="26" customFormat="1" ht="11.25" x14ac:dyDescent="0.2">
      <c r="A72" s="24">
        <f t="shared" si="32"/>
        <v>60005012</v>
      </c>
      <c r="B72" s="24" t="str">
        <f t="shared" si="32"/>
        <v>2011-12</v>
      </c>
      <c r="C72" s="71" t="str">
        <f t="shared" si="32"/>
        <v>UNC Pembroke</v>
      </c>
      <c r="D72" s="69">
        <f t="shared" si="33"/>
        <v>7.8295409665374127E-2</v>
      </c>
      <c r="E72" s="70">
        <f t="shared" si="34"/>
        <v>0.56988066300553175</v>
      </c>
      <c r="F72" s="47">
        <f t="shared" si="35"/>
        <v>2.9995089614534742</v>
      </c>
      <c r="G72" s="47">
        <f t="shared" si="36"/>
        <v>0</v>
      </c>
      <c r="H72" s="80">
        <f t="shared" si="37"/>
        <v>2.3642300641613199</v>
      </c>
      <c r="I72" s="81"/>
      <c r="J72" s="47">
        <f t="shared" si="38"/>
        <v>0</v>
      </c>
      <c r="K72" s="47">
        <f t="shared" si="39"/>
        <v>0</v>
      </c>
      <c r="L72" s="47">
        <f t="shared" si="40"/>
        <v>0</v>
      </c>
      <c r="M72" s="47">
        <f t="shared" si="41"/>
        <v>0</v>
      </c>
    </row>
    <row r="73" spans="1:13" s="26" customFormat="1" ht="11.25" customHeight="1" x14ac:dyDescent="0.2">
      <c r="A73" s="24">
        <f t="shared" si="32"/>
        <v>60005012</v>
      </c>
      <c r="B73" s="24" t="str">
        <f t="shared" si="32"/>
        <v>2012-13</v>
      </c>
      <c r="C73" s="71" t="str">
        <f t="shared" si="32"/>
        <v>UNC Pembroke</v>
      </c>
      <c r="D73" s="69">
        <f t="shared" si="33"/>
        <v>7.9930833922816941E-2</v>
      </c>
      <c r="E73" s="70">
        <f t="shared" si="34"/>
        <v>0.57746003243509947</v>
      </c>
      <c r="F73" s="47">
        <f t="shared" si="35"/>
        <v>3.3083333333333331</v>
      </c>
      <c r="G73" s="47">
        <f t="shared" si="36"/>
        <v>0</v>
      </c>
      <c r="H73" s="80">
        <f t="shared" si="37"/>
        <v>1.4365640790078089</v>
      </c>
      <c r="I73" s="81"/>
      <c r="J73" s="47">
        <f t="shared" si="38"/>
        <v>0</v>
      </c>
      <c r="K73" s="47">
        <f t="shared" si="39"/>
        <v>0</v>
      </c>
      <c r="L73" s="47">
        <f t="shared" si="40"/>
        <v>0</v>
      </c>
      <c r="M73" s="47">
        <f t="shared" si="41"/>
        <v>0</v>
      </c>
    </row>
    <row r="74" spans="1:13" s="26" customFormat="1" ht="11.25" x14ac:dyDescent="0.2">
      <c r="A74" s="24">
        <f t="shared" si="32"/>
        <v>60005012</v>
      </c>
      <c r="B74" s="24" t="str">
        <f t="shared" si="32"/>
        <v>2013-14</v>
      </c>
      <c r="C74" s="71" t="str">
        <f t="shared" si="32"/>
        <v>UNC Pembroke</v>
      </c>
      <c r="D74" s="69">
        <f t="shared" si="33"/>
        <v>8.2341625966625961E-2</v>
      </c>
      <c r="E74" s="70">
        <f t="shared" si="34"/>
        <v>0.63993591225925806</v>
      </c>
      <c r="F74" s="47">
        <f t="shared" si="35"/>
        <v>3.1243481748896911</v>
      </c>
      <c r="G74" s="47">
        <f t="shared" si="36"/>
        <v>0</v>
      </c>
      <c r="H74" s="80">
        <f t="shared" si="37"/>
        <v>1.9121713909920239</v>
      </c>
      <c r="I74" s="81"/>
      <c r="J74" s="47">
        <f t="shared" si="38"/>
        <v>0</v>
      </c>
      <c r="K74" s="47">
        <f t="shared" si="39"/>
        <v>0</v>
      </c>
      <c r="L74" s="47">
        <f t="shared" si="40"/>
        <v>0</v>
      </c>
      <c r="M74" s="47">
        <f t="shared" si="41"/>
        <v>0</v>
      </c>
    </row>
    <row r="75" spans="1:13" s="26" customFormat="1" ht="11.25" x14ac:dyDescent="0.2">
      <c r="A75" s="24">
        <f t="shared" si="32"/>
        <v>60005012</v>
      </c>
      <c r="B75" s="24" t="str">
        <f t="shared" si="32"/>
        <v>2014-15</v>
      </c>
      <c r="C75" s="71" t="str">
        <f t="shared" si="32"/>
        <v>UNC Pembroke</v>
      </c>
      <c r="D75" s="69">
        <f t="shared" si="33"/>
        <v>8.5729139504563234E-2</v>
      </c>
      <c r="E75" s="70">
        <f t="shared" si="34"/>
        <v>0.46958058038458561</v>
      </c>
      <c r="F75" s="47">
        <f t="shared" si="35"/>
        <v>1.8182622544682356</v>
      </c>
      <c r="G75" s="47">
        <f t="shared" si="36"/>
        <v>0</v>
      </c>
      <c r="H75" s="80">
        <f t="shared" si="37"/>
        <v>1.6668649665754487</v>
      </c>
      <c r="I75" s="81"/>
      <c r="J75" s="47">
        <f t="shared" si="38"/>
        <v>0</v>
      </c>
      <c r="K75" s="47">
        <f t="shared" si="39"/>
        <v>0</v>
      </c>
      <c r="L75" s="47">
        <f t="shared" si="40"/>
        <v>0</v>
      </c>
      <c r="M75" s="47">
        <f t="shared" si="41"/>
        <v>0</v>
      </c>
    </row>
    <row r="76" spans="1:13" s="26" customFormat="1" ht="11.25" x14ac:dyDescent="0.2">
      <c r="A76" s="24">
        <f t="shared" si="32"/>
        <v>60005012</v>
      </c>
      <c r="B76" s="24" t="str">
        <f t="shared" si="32"/>
        <v>2015-16</v>
      </c>
      <c r="C76" s="71" t="str">
        <f t="shared" si="32"/>
        <v>UNC Pembroke</v>
      </c>
      <c r="D76" s="69">
        <f t="shared" si="33"/>
        <v>8.4002588190184052E-2</v>
      </c>
      <c r="E76" s="70">
        <f t="shared" si="34"/>
        <v>0.42527311688063213</v>
      </c>
      <c r="F76" s="47">
        <f t="shared" si="35"/>
        <v>1.3627272727272728</v>
      </c>
      <c r="G76" s="47">
        <f t="shared" si="36"/>
        <v>0</v>
      </c>
      <c r="H76" s="80">
        <f t="shared" si="37"/>
        <v>1.5027847107041705</v>
      </c>
      <c r="I76" s="81"/>
      <c r="J76" s="47">
        <f t="shared" si="38"/>
        <v>0</v>
      </c>
      <c r="K76" s="47">
        <f t="shared" si="39"/>
        <v>0</v>
      </c>
      <c r="L76" s="47">
        <f t="shared" si="40"/>
        <v>0</v>
      </c>
      <c r="M76" s="47">
        <f t="shared" si="41"/>
        <v>0</v>
      </c>
    </row>
    <row r="77" spans="1:13" s="26" customFormat="1" ht="11.25" x14ac:dyDescent="0.2">
      <c r="A77" s="24">
        <f t="shared" si="32"/>
        <v>60005012</v>
      </c>
      <c r="B77" s="24" t="str">
        <f t="shared" si="32"/>
        <v>2016-17</v>
      </c>
      <c r="C77" s="71" t="str">
        <f t="shared" si="32"/>
        <v>UNC Pembroke</v>
      </c>
      <c r="D77" s="69">
        <f t="shared" si="33"/>
        <v>8.2277366094643783E-2</v>
      </c>
      <c r="E77" s="70">
        <f t="shared" si="34"/>
        <v>0.58207698985749678</v>
      </c>
      <c r="F77" s="47">
        <f t="shared" si="35"/>
        <v>1.8240000000000001</v>
      </c>
      <c r="G77" s="47">
        <f t="shared" si="36"/>
        <v>0</v>
      </c>
      <c r="H77" s="80">
        <f t="shared" si="37"/>
        <v>1.0954444020549055</v>
      </c>
      <c r="I77" s="81"/>
      <c r="J77" s="47">
        <f t="shared" si="38"/>
        <v>0</v>
      </c>
      <c r="K77" s="47">
        <f t="shared" si="39"/>
        <v>0</v>
      </c>
      <c r="L77" s="47">
        <f t="shared" si="40"/>
        <v>0</v>
      </c>
      <c r="M77" s="47">
        <f t="shared" si="41"/>
        <v>0</v>
      </c>
    </row>
    <row r="78" spans="1:13" s="26" customFormat="1" ht="11.25" x14ac:dyDescent="0.2">
      <c r="A78" s="24">
        <f t="shared" si="32"/>
        <v>60005012</v>
      </c>
      <c r="B78" s="24" t="str">
        <f t="shared" si="32"/>
        <v>2017-18</v>
      </c>
      <c r="C78" s="71" t="str">
        <f t="shared" si="32"/>
        <v>UNC Pembroke</v>
      </c>
      <c r="D78" s="69">
        <f t="shared" si="33"/>
        <v>8.9615478634149634E-2</v>
      </c>
      <c r="E78" s="70">
        <f t="shared" si="34"/>
        <v>0.44603329633740291</v>
      </c>
      <c r="F78" s="47">
        <f t="shared" si="35"/>
        <v>1.3627272727272728</v>
      </c>
      <c r="G78" s="47">
        <f t="shared" si="36"/>
        <v>0</v>
      </c>
      <c r="H78" s="80">
        <f t="shared" si="37"/>
        <v>1.5027498750056816</v>
      </c>
      <c r="I78" s="81"/>
      <c r="J78" s="47">
        <f t="shared" si="38"/>
        <v>0</v>
      </c>
      <c r="K78" s="47">
        <f t="shared" si="39"/>
        <v>0</v>
      </c>
      <c r="L78" s="47">
        <f t="shared" si="40"/>
        <v>0</v>
      </c>
      <c r="M78" s="47">
        <f t="shared" si="41"/>
        <v>0</v>
      </c>
    </row>
    <row r="79" spans="1:13" s="26" customFormat="1" ht="11.25" x14ac:dyDescent="0.2">
      <c r="A79" s="24">
        <f t="shared" si="32"/>
        <v>60005012</v>
      </c>
      <c r="B79" s="24" t="str">
        <f t="shared" si="32"/>
        <v>2018-19</v>
      </c>
      <c r="C79" s="71" t="str">
        <f t="shared" si="32"/>
        <v>UNC Pembroke</v>
      </c>
      <c r="D79" s="69">
        <f t="shared" si="33"/>
        <v>8.5404775123776019E-2</v>
      </c>
      <c r="E79" s="70">
        <f t="shared" si="34"/>
        <v>0.29720198765904005</v>
      </c>
      <c r="F79" s="47">
        <f t="shared" si="35"/>
        <v>0.89296296296296296</v>
      </c>
      <c r="G79" s="47">
        <f t="shared" si="36"/>
        <v>0</v>
      </c>
      <c r="H79" s="80">
        <f t="shared" si="37"/>
        <v>1.5115585384041761</v>
      </c>
      <c r="I79" s="81"/>
      <c r="J79" s="47">
        <f t="shared" si="38"/>
        <v>0</v>
      </c>
      <c r="K79" s="47">
        <f t="shared" si="39"/>
        <v>0</v>
      </c>
      <c r="L79" s="47">
        <f t="shared" si="40"/>
        <v>0</v>
      </c>
      <c r="M79" s="47">
        <f t="shared" si="41"/>
        <v>0</v>
      </c>
    </row>
    <row r="80" spans="1:13" s="26" customFormat="1" ht="11.25" x14ac:dyDescent="0.2">
      <c r="A80" s="24">
        <f t="shared" si="32"/>
        <v>60005012</v>
      </c>
      <c r="B80" s="24" t="str">
        <f t="shared" si="32"/>
        <v>2019-20</v>
      </c>
      <c r="C80" s="71" t="str">
        <f t="shared" si="32"/>
        <v>UNC Pembroke</v>
      </c>
      <c r="D80" s="69">
        <f t="shared" si="33"/>
        <v>8.8074420914986407E-2</v>
      </c>
      <c r="E80" s="70">
        <f t="shared" si="34"/>
        <v>0.23604773458328593</v>
      </c>
      <c r="F80" s="47">
        <f t="shared" si="35"/>
        <v>1.1904761904761905</v>
      </c>
      <c r="G80" s="47">
        <f t="shared" si="36"/>
        <v>0</v>
      </c>
      <c r="H80" s="80">
        <f t="shared" si="37"/>
        <v>1.713563890629507</v>
      </c>
      <c r="I80" s="81"/>
      <c r="J80" s="47">
        <f t="shared" si="38"/>
        <v>0</v>
      </c>
      <c r="K80" s="47">
        <f t="shared" si="39"/>
        <v>0</v>
      </c>
      <c r="L80" s="47">
        <f t="shared" si="40"/>
        <v>0</v>
      </c>
      <c r="M80" s="47">
        <f t="shared" si="41"/>
        <v>0</v>
      </c>
    </row>
    <row r="81" spans="1:13" s="26" customFormat="1" ht="11.25" x14ac:dyDescent="0.2">
      <c r="A81" s="24">
        <f t="shared" si="32"/>
        <v>60005012</v>
      </c>
      <c r="B81" s="24" t="str">
        <f t="shared" si="32"/>
        <v>2020-21</v>
      </c>
      <c r="C81" s="71" t="str">
        <f t="shared" si="32"/>
        <v>UNC Pembroke</v>
      </c>
      <c r="D81" s="69">
        <f>IF(G20=0,0,H20/G20)</f>
        <v>9.3794763881150114E-2</v>
      </c>
      <c r="E81" s="70">
        <f t="shared" si="34"/>
        <v>0.25069241004039305</v>
      </c>
      <c r="F81" s="47">
        <f t="shared" si="35"/>
        <v>0</v>
      </c>
      <c r="G81" s="47">
        <f t="shared" si="36"/>
        <v>0</v>
      </c>
      <c r="H81" s="80">
        <f t="shared" si="37"/>
        <v>1.975292587776333</v>
      </c>
      <c r="I81" s="81"/>
      <c r="J81" s="47">
        <f t="shared" si="38"/>
        <v>0</v>
      </c>
      <c r="K81" s="47">
        <f t="shared" si="39"/>
        <v>0</v>
      </c>
      <c r="L81" s="47">
        <f t="shared" si="40"/>
        <v>0</v>
      </c>
      <c r="M81" s="47">
        <f t="shared" si="41"/>
        <v>0</v>
      </c>
    </row>
    <row r="82" spans="1:13" s="26" customFormat="1" ht="11.25" x14ac:dyDescent="0.2">
      <c r="A82" s="24">
        <f t="shared" si="32"/>
        <v>60005012</v>
      </c>
      <c r="B82" s="24" t="str">
        <f t="shared" si="32"/>
        <v>2021-22</v>
      </c>
      <c r="C82" s="71" t="str">
        <f t="shared" si="32"/>
        <v>UNC Pembroke</v>
      </c>
      <c r="D82" s="69">
        <f>IF(G21=0,0,H21/G21)</f>
        <v>0.1126402216164293</v>
      </c>
      <c r="E82" s="70">
        <f t="shared" si="34"/>
        <v>0.69314568184665881</v>
      </c>
      <c r="F82" s="47">
        <f t="shared" si="35"/>
        <v>0</v>
      </c>
      <c r="G82" s="47">
        <f t="shared" si="36"/>
        <v>0</v>
      </c>
      <c r="H82" s="80">
        <f t="shared" si="37"/>
        <v>3.2304938826916154</v>
      </c>
      <c r="I82" s="81"/>
      <c r="J82" s="47">
        <f t="shared" si="38"/>
        <v>0</v>
      </c>
      <c r="K82" s="47">
        <f t="shared" si="39"/>
        <v>0</v>
      </c>
      <c r="L82" s="47">
        <f t="shared" si="40"/>
        <v>0</v>
      </c>
      <c r="M82" s="47">
        <f t="shared" si="41"/>
        <v>0</v>
      </c>
    </row>
    <row r="83" spans="1:13" s="26" customFormat="1" ht="11.25" x14ac:dyDescent="0.2">
      <c r="A83" s="24">
        <f t="shared" si="32"/>
        <v>60005012</v>
      </c>
      <c r="B83" s="24" t="str">
        <f t="shared" si="32"/>
        <v>2022-23</v>
      </c>
      <c r="C83" s="71" t="str">
        <f t="shared" si="32"/>
        <v>UNC Pembroke</v>
      </c>
      <c r="D83" s="69">
        <f>IF(G22=0,0,H22/G22)</f>
        <v>9.4801831230112141E-2</v>
      </c>
      <c r="E83" s="70">
        <f t="shared" si="34"/>
        <v>0.48993041068715509</v>
      </c>
      <c r="F83" s="47">
        <f t="shared" si="35"/>
        <v>0</v>
      </c>
      <c r="G83" s="47">
        <f t="shared" si="36"/>
        <v>0</v>
      </c>
      <c r="H83" s="80">
        <f t="shared" si="37"/>
        <v>3.0543489789457019</v>
      </c>
      <c r="I83" s="81"/>
      <c r="J83" s="47">
        <f t="shared" si="38"/>
        <v>0</v>
      </c>
      <c r="K83" s="47">
        <f t="shared" si="39"/>
        <v>0</v>
      </c>
      <c r="L83" s="47">
        <f t="shared" si="40"/>
        <v>0</v>
      </c>
      <c r="M83" s="47">
        <f>IF(W22=0,0,X22/W22)</f>
        <v>0</v>
      </c>
    </row>
    <row r="84" spans="1:13" s="26" customFormat="1" ht="11.25" x14ac:dyDescent="0.2">
      <c r="A84" s="24">
        <f t="shared" si="32"/>
        <v>60005012</v>
      </c>
      <c r="B84" s="24" t="str">
        <f t="shared" si="32"/>
        <v>2023-24</v>
      </c>
      <c r="C84" s="71" t="str">
        <f t="shared" si="32"/>
        <v>UNC Pembroke</v>
      </c>
      <c r="D84" s="69">
        <f>IF(G23=0,0,H23/G23)</f>
        <v>0</v>
      </c>
      <c r="E84" s="70">
        <f t="shared" si="34"/>
        <v>0</v>
      </c>
      <c r="F84" s="47">
        <f t="shared" si="35"/>
        <v>0</v>
      </c>
      <c r="G84" s="47">
        <f t="shared" si="36"/>
        <v>0</v>
      </c>
      <c r="H84" s="80">
        <f t="shared" si="37"/>
        <v>0</v>
      </c>
      <c r="I84" s="81"/>
      <c r="J84" s="47">
        <f t="shared" si="38"/>
        <v>0</v>
      </c>
      <c r="K84" s="47">
        <f t="shared" si="39"/>
        <v>0</v>
      </c>
      <c r="L84" s="47">
        <f t="shared" si="40"/>
        <v>0</v>
      </c>
      <c r="M84" s="47">
        <f>IF(W23=0,0,X23/W23)</f>
        <v>0</v>
      </c>
    </row>
    <row r="85" spans="1:13" s="26" customFormat="1" ht="11.25" x14ac:dyDescent="0.2">
      <c r="A85" s="24">
        <f t="shared" si="32"/>
        <v>60005012</v>
      </c>
      <c r="B85" s="24" t="str">
        <f t="shared" si="32"/>
        <v>2024-25</v>
      </c>
      <c r="C85" s="71" t="str">
        <f t="shared" si="32"/>
        <v>UNC Pembroke</v>
      </c>
      <c r="D85" s="69">
        <f>IF(G24=0,0,H24/G24)</f>
        <v>0</v>
      </c>
      <c r="E85" s="70">
        <f t="shared" si="34"/>
        <v>0</v>
      </c>
      <c r="F85" s="47">
        <f t="shared" si="35"/>
        <v>0</v>
      </c>
      <c r="G85" s="47">
        <f t="shared" si="36"/>
        <v>0</v>
      </c>
      <c r="H85" s="80">
        <f t="shared" si="37"/>
        <v>0</v>
      </c>
      <c r="I85" s="81"/>
      <c r="J85" s="47">
        <f t="shared" si="38"/>
        <v>0</v>
      </c>
      <c r="K85" s="47">
        <f t="shared" si="39"/>
        <v>0</v>
      </c>
      <c r="L85" s="47">
        <f t="shared" si="40"/>
        <v>0</v>
      </c>
      <c r="M85" s="47">
        <f>IF(W24=0,0,X24/W24)</f>
        <v>0</v>
      </c>
    </row>
    <row r="86" spans="1:13" s="26" customFormat="1" ht="11.25" x14ac:dyDescent="0.2">
      <c r="A86" s="24">
        <f t="shared" ref="A86:C86" si="42">A25</f>
        <v>60005012</v>
      </c>
      <c r="B86" s="24" t="str">
        <f t="shared" si="42"/>
        <v>2025-26</v>
      </c>
      <c r="C86" s="71" t="str">
        <f t="shared" si="42"/>
        <v>UNC Pembroke</v>
      </c>
      <c r="D86" s="69">
        <f t="shared" ref="D86:D90" si="43">IF(G25=0,0,H25/G25)</f>
        <v>0</v>
      </c>
      <c r="E86" s="70">
        <f t="shared" ref="E86:E90" si="44">IF(I25=0,0,J25/I25)</f>
        <v>0</v>
      </c>
      <c r="F86" s="47">
        <f t="shared" ref="F86:F90" si="45">IF(K25=0,0,L25/K25)</f>
        <v>0</v>
      </c>
      <c r="G86" s="47">
        <f t="shared" ref="G86:G90" si="46">IF(M25=0,0,N25/M25)</f>
        <v>0</v>
      </c>
      <c r="H86" s="80">
        <f t="shared" ref="H86:H90" si="47">IF(O25=0,0,P25/O25)</f>
        <v>0</v>
      </c>
      <c r="I86" s="81"/>
      <c r="J86" s="47">
        <f t="shared" ref="J86:J90" si="48">IF(Q25=0,0,R25/Q25)</f>
        <v>0</v>
      </c>
      <c r="K86" s="47">
        <f t="shared" ref="K86:K90" si="49">IF(S25=0,0,T25/S25)</f>
        <v>0</v>
      </c>
      <c r="L86" s="47">
        <f t="shared" ref="L86:L90" si="50">IF(U25=0,0,V25/U25)</f>
        <v>0</v>
      </c>
      <c r="M86" s="47">
        <f t="shared" ref="M86:M90" si="51">IF(W25=0,0,X25/W25)</f>
        <v>0</v>
      </c>
    </row>
    <row r="87" spans="1:13" s="26" customFormat="1" ht="11.25" x14ac:dyDescent="0.2">
      <c r="A87" s="24">
        <f t="shared" ref="A87:C87" si="52">A26</f>
        <v>60005012</v>
      </c>
      <c r="B87" s="24" t="str">
        <f t="shared" si="52"/>
        <v>2026-27</v>
      </c>
      <c r="C87" s="71" t="str">
        <f t="shared" si="52"/>
        <v>UNC Pembroke</v>
      </c>
      <c r="D87" s="69">
        <f t="shared" si="43"/>
        <v>0</v>
      </c>
      <c r="E87" s="70">
        <f t="shared" si="44"/>
        <v>0</v>
      </c>
      <c r="F87" s="47">
        <f t="shared" si="45"/>
        <v>0</v>
      </c>
      <c r="G87" s="47">
        <f t="shared" si="46"/>
        <v>0</v>
      </c>
      <c r="H87" s="80">
        <f t="shared" si="47"/>
        <v>0</v>
      </c>
      <c r="I87" s="81"/>
      <c r="J87" s="47">
        <f t="shared" si="48"/>
        <v>0</v>
      </c>
      <c r="K87" s="47">
        <f t="shared" si="49"/>
        <v>0</v>
      </c>
      <c r="L87" s="47">
        <f t="shared" si="50"/>
        <v>0</v>
      </c>
      <c r="M87" s="47">
        <f t="shared" si="51"/>
        <v>0</v>
      </c>
    </row>
    <row r="88" spans="1:13" s="26" customFormat="1" ht="11.25" x14ac:dyDescent="0.2">
      <c r="A88" s="24">
        <f t="shared" ref="A88:C88" si="53">A27</f>
        <v>60005012</v>
      </c>
      <c r="B88" s="24" t="str">
        <f t="shared" si="53"/>
        <v>2027-28</v>
      </c>
      <c r="C88" s="71" t="str">
        <f t="shared" si="53"/>
        <v>UNC Pembroke</v>
      </c>
      <c r="D88" s="69">
        <f t="shared" si="43"/>
        <v>0</v>
      </c>
      <c r="E88" s="70">
        <f t="shared" si="44"/>
        <v>0</v>
      </c>
      <c r="F88" s="47">
        <f t="shared" si="45"/>
        <v>0</v>
      </c>
      <c r="G88" s="47">
        <f t="shared" si="46"/>
        <v>0</v>
      </c>
      <c r="H88" s="80">
        <f t="shared" si="47"/>
        <v>0</v>
      </c>
      <c r="I88" s="81"/>
      <c r="J88" s="47">
        <f t="shared" si="48"/>
        <v>0</v>
      </c>
      <c r="K88" s="47">
        <f t="shared" si="49"/>
        <v>0</v>
      </c>
      <c r="L88" s="47">
        <f t="shared" si="50"/>
        <v>0</v>
      </c>
      <c r="M88" s="47">
        <f t="shared" si="51"/>
        <v>0</v>
      </c>
    </row>
    <row r="89" spans="1:13" s="26" customFormat="1" ht="11.25" x14ac:dyDescent="0.2">
      <c r="A89" s="24">
        <f t="shared" ref="A89:C89" si="54">A28</f>
        <v>60005012</v>
      </c>
      <c r="B89" s="24" t="str">
        <f t="shared" si="54"/>
        <v>2028-29</v>
      </c>
      <c r="C89" s="71" t="str">
        <f t="shared" si="54"/>
        <v>UNC Pembroke</v>
      </c>
      <c r="D89" s="69">
        <f t="shared" si="43"/>
        <v>0</v>
      </c>
      <c r="E89" s="70">
        <f t="shared" si="44"/>
        <v>0</v>
      </c>
      <c r="F89" s="47">
        <f t="shared" si="45"/>
        <v>0</v>
      </c>
      <c r="G89" s="47">
        <f t="shared" si="46"/>
        <v>0</v>
      </c>
      <c r="H89" s="80">
        <f t="shared" si="47"/>
        <v>0</v>
      </c>
      <c r="I89" s="81"/>
      <c r="J89" s="47">
        <f t="shared" si="48"/>
        <v>0</v>
      </c>
      <c r="K89" s="47">
        <f t="shared" si="49"/>
        <v>0</v>
      </c>
      <c r="L89" s="47">
        <f t="shared" si="50"/>
        <v>0</v>
      </c>
      <c r="M89" s="47">
        <f t="shared" si="51"/>
        <v>0</v>
      </c>
    </row>
    <row r="90" spans="1:13" s="26" customFormat="1" ht="11.25" x14ac:dyDescent="0.2">
      <c r="A90" s="24">
        <f t="shared" ref="A90:C90" si="55">A29</f>
        <v>60005012</v>
      </c>
      <c r="B90" s="24" t="str">
        <f t="shared" si="55"/>
        <v>2029-30</v>
      </c>
      <c r="C90" s="71" t="str">
        <f t="shared" si="55"/>
        <v>UNC Pembroke</v>
      </c>
      <c r="D90" s="69">
        <f t="shared" si="43"/>
        <v>0</v>
      </c>
      <c r="E90" s="70">
        <f t="shared" si="44"/>
        <v>0</v>
      </c>
      <c r="F90" s="47">
        <f t="shared" si="45"/>
        <v>0</v>
      </c>
      <c r="G90" s="47">
        <f t="shared" si="46"/>
        <v>0</v>
      </c>
      <c r="H90" s="80">
        <f t="shared" si="47"/>
        <v>0</v>
      </c>
      <c r="I90" s="81"/>
      <c r="J90" s="47">
        <f t="shared" si="48"/>
        <v>0</v>
      </c>
      <c r="K90" s="47">
        <f t="shared" si="49"/>
        <v>0</v>
      </c>
      <c r="L90" s="47">
        <f t="shared" si="50"/>
        <v>0</v>
      </c>
      <c r="M90" s="47">
        <f t="shared" si="51"/>
        <v>0</v>
      </c>
    </row>
    <row r="91" spans="1:13" s="26" customFormat="1" ht="12" thickBot="1" x14ac:dyDescent="0.25">
      <c r="A91" s="24"/>
      <c r="B91" s="68"/>
      <c r="D91" s="72"/>
      <c r="E91" s="67"/>
      <c r="F91" s="67"/>
      <c r="G91" s="67"/>
      <c r="H91" s="73"/>
      <c r="I91" s="73"/>
      <c r="J91" s="67"/>
    </row>
    <row r="92" spans="1:13" s="26" customFormat="1" ht="11.25" customHeight="1" x14ac:dyDescent="0.2">
      <c r="A92" s="24"/>
      <c r="B92" s="68"/>
      <c r="D92" s="92" t="s">
        <v>72</v>
      </c>
      <c r="E92" s="93"/>
      <c r="F92" s="93"/>
      <c r="G92" s="93"/>
      <c r="H92" s="93"/>
      <c r="I92" s="93"/>
      <c r="J92" s="93"/>
      <c r="K92" s="93"/>
      <c r="L92" s="93"/>
      <c r="M92" s="94"/>
    </row>
    <row r="93" spans="1:13" s="26" customFormat="1" ht="11.25" customHeight="1" x14ac:dyDescent="0.2">
      <c r="A93" s="24">
        <f>A2</f>
        <v>60005012</v>
      </c>
      <c r="B93" s="24" t="str">
        <f>B2</f>
        <v>2002-03</v>
      </c>
      <c r="C93" s="26" t="str">
        <f>C2</f>
        <v>UNC Pembroke</v>
      </c>
      <c r="D93" s="47">
        <f t="shared" ref="D93:D120" si="56">(D63/3412)*100000</f>
        <v>1.6082639542181243</v>
      </c>
      <c r="E93" s="47">
        <f t="shared" ref="E93:E120" si="57">E63</f>
        <v>0.9810983089018922</v>
      </c>
      <c r="F93" s="47">
        <f t="shared" ref="F93:F120" si="58">(F63/140000)*100000</f>
        <v>1.6102605425731937</v>
      </c>
      <c r="G93" s="47">
        <f t="shared" ref="G93:G120" si="59">(G63/150000)*100000</f>
        <v>0</v>
      </c>
      <c r="H93" s="80">
        <f t="shared" ref="H93:H120" si="60">(H63/92000)*100000</f>
        <v>0</v>
      </c>
      <c r="I93" s="81"/>
      <c r="J93" s="47">
        <f t="shared" ref="J93:J120" si="61">(J63/26000000)*100000</f>
        <v>0</v>
      </c>
      <c r="K93" s="47">
        <f t="shared" ref="K93:K120" si="62">(K63/16000000)*100000</f>
        <v>0</v>
      </c>
      <c r="L93" s="47">
        <f t="shared" ref="L93:L120" si="63">(L63/1000000)*100000</f>
        <v>0</v>
      </c>
      <c r="M93" s="47">
        <f t="shared" ref="M93:M115" si="64">(L63/12000)*100000</f>
        <v>0</v>
      </c>
    </row>
    <row r="94" spans="1:13" s="26" customFormat="1" ht="11.25" customHeight="1" x14ac:dyDescent="0.2">
      <c r="A94" s="24">
        <f t="shared" ref="A94:C109" si="65">A3</f>
        <v>60005012</v>
      </c>
      <c r="B94" s="24" t="str">
        <f t="shared" si="65"/>
        <v>2003-04</v>
      </c>
      <c r="C94" s="26" t="str">
        <f t="shared" si="65"/>
        <v>UNC Pembroke</v>
      </c>
      <c r="D94" s="47">
        <f t="shared" si="56"/>
        <v>1.6121130021019814</v>
      </c>
      <c r="E94" s="47">
        <f t="shared" si="57"/>
        <v>0.98335107022473156</v>
      </c>
      <c r="F94" s="47">
        <f t="shared" si="58"/>
        <v>1.6102028757140043</v>
      </c>
      <c r="G94" s="47">
        <f t="shared" si="59"/>
        <v>0</v>
      </c>
      <c r="H94" s="80">
        <f t="shared" si="60"/>
        <v>0</v>
      </c>
      <c r="I94" s="81"/>
      <c r="J94" s="47">
        <f t="shared" si="61"/>
        <v>0</v>
      </c>
      <c r="K94" s="47">
        <f t="shared" si="62"/>
        <v>0</v>
      </c>
      <c r="L94" s="47">
        <f t="shared" si="63"/>
        <v>0</v>
      </c>
      <c r="M94" s="47">
        <f t="shared" si="64"/>
        <v>0</v>
      </c>
    </row>
    <row r="95" spans="1:13" s="26" customFormat="1" ht="11.25" customHeight="1" x14ac:dyDescent="0.2">
      <c r="A95" s="24">
        <f t="shared" si="65"/>
        <v>60005012</v>
      </c>
      <c r="B95" s="24" t="str">
        <f t="shared" si="65"/>
        <v>2004-05</v>
      </c>
      <c r="C95" s="26" t="str">
        <f t="shared" si="65"/>
        <v>UNC Pembroke</v>
      </c>
      <c r="D95" s="47">
        <f t="shared" si="56"/>
        <v>1.6122601285373714</v>
      </c>
      <c r="E95" s="47">
        <f t="shared" si="57"/>
        <v>0.98586278688848106</v>
      </c>
      <c r="F95" s="47">
        <f t="shared" si="58"/>
        <v>1.5714947396281349</v>
      </c>
      <c r="G95" s="47">
        <f t="shared" si="59"/>
        <v>0</v>
      </c>
      <c r="H95" s="80">
        <f t="shared" si="60"/>
        <v>0</v>
      </c>
      <c r="I95" s="81"/>
      <c r="J95" s="47">
        <f t="shared" si="61"/>
        <v>0</v>
      </c>
      <c r="K95" s="47">
        <f t="shared" si="62"/>
        <v>0</v>
      </c>
      <c r="L95" s="47">
        <f t="shared" si="63"/>
        <v>0</v>
      </c>
      <c r="M95" s="47">
        <f t="shared" si="64"/>
        <v>0</v>
      </c>
    </row>
    <row r="96" spans="1:13" s="26" customFormat="1" ht="11.25" customHeight="1" x14ac:dyDescent="0.2">
      <c r="A96" s="24">
        <f t="shared" si="65"/>
        <v>60005012</v>
      </c>
      <c r="B96" s="24" t="str">
        <f t="shared" si="65"/>
        <v>2005-06</v>
      </c>
      <c r="C96" s="26" t="str">
        <f t="shared" si="65"/>
        <v>UNC Pembroke</v>
      </c>
      <c r="D96" s="47">
        <f t="shared" si="56"/>
        <v>1.6119572919924916</v>
      </c>
      <c r="E96" s="47">
        <f t="shared" si="57"/>
        <v>0.98327626343435781</v>
      </c>
      <c r="F96" s="47">
        <f t="shared" si="58"/>
        <v>0.59753583227761631</v>
      </c>
      <c r="G96" s="47">
        <f t="shared" si="59"/>
        <v>0</v>
      </c>
      <c r="H96" s="80">
        <f t="shared" si="60"/>
        <v>0</v>
      </c>
      <c r="I96" s="81"/>
      <c r="J96" s="47">
        <f t="shared" si="61"/>
        <v>0</v>
      </c>
      <c r="K96" s="47">
        <f t="shared" si="62"/>
        <v>0</v>
      </c>
      <c r="L96" s="47">
        <f t="shared" si="63"/>
        <v>0</v>
      </c>
      <c r="M96" s="47">
        <f t="shared" si="64"/>
        <v>0</v>
      </c>
    </row>
    <row r="97" spans="1:32" s="26" customFormat="1" ht="11.25" customHeight="1" x14ac:dyDescent="0.2">
      <c r="A97" s="24">
        <f t="shared" si="65"/>
        <v>60005012</v>
      </c>
      <c r="B97" s="24" t="str">
        <f t="shared" si="65"/>
        <v>2006-07</v>
      </c>
      <c r="C97" s="26" t="str">
        <f t="shared" si="65"/>
        <v>UNC Pembroke</v>
      </c>
      <c r="D97" s="47">
        <f t="shared" si="56"/>
        <v>2.1441743995003453</v>
      </c>
      <c r="E97" s="47">
        <f t="shared" si="57"/>
        <v>0.85394938693878475</v>
      </c>
      <c r="F97" s="47">
        <f t="shared" si="58"/>
        <v>1.4296375266524519</v>
      </c>
      <c r="G97" s="47">
        <f t="shared" si="59"/>
        <v>0</v>
      </c>
      <c r="H97" s="80">
        <f t="shared" si="60"/>
        <v>2.0166099491558671</v>
      </c>
      <c r="I97" s="81"/>
      <c r="J97" s="47">
        <f t="shared" si="61"/>
        <v>0</v>
      </c>
      <c r="K97" s="47">
        <f t="shared" si="62"/>
        <v>0</v>
      </c>
      <c r="L97" s="47">
        <f t="shared" si="63"/>
        <v>0</v>
      </c>
      <c r="M97" s="47">
        <f t="shared" si="64"/>
        <v>0</v>
      </c>
    </row>
    <row r="98" spans="1:32" ht="11.25" customHeight="1" x14ac:dyDescent="0.2">
      <c r="A98" s="24">
        <f t="shared" si="65"/>
        <v>60005012</v>
      </c>
      <c r="B98" s="24" t="str">
        <f t="shared" si="65"/>
        <v>2007-08</v>
      </c>
      <c r="C98" s="26" t="str">
        <f t="shared" si="65"/>
        <v>UNC Pembroke</v>
      </c>
      <c r="D98" s="47">
        <f t="shared" si="56"/>
        <v>2.2118969378607125</v>
      </c>
      <c r="E98" s="47">
        <f t="shared" si="57"/>
        <v>1.0737003273734576</v>
      </c>
      <c r="F98" s="47">
        <f t="shared" si="58"/>
        <v>1.8930417355226608</v>
      </c>
      <c r="G98" s="47">
        <f t="shared" si="59"/>
        <v>0</v>
      </c>
      <c r="H98" s="80">
        <f t="shared" si="60"/>
        <v>2.4685950938609209</v>
      </c>
      <c r="I98" s="81"/>
      <c r="J98" s="47">
        <f t="shared" si="61"/>
        <v>0</v>
      </c>
      <c r="K98" s="47">
        <f t="shared" si="62"/>
        <v>0</v>
      </c>
      <c r="L98" s="47">
        <f t="shared" si="63"/>
        <v>0</v>
      </c>
      <c r="M98" s="47">
        <f t="shared" si="64"/>
        <v>0</v>
      </c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ht="11.25" customHeight="1" x14ac:dyDescent="0.2">
      <c r="A99" s="24">
        <f t="shared" si="65"/>
        <v>60005012</v>
      </c>
      <c r="B99" s="24" t="str">
        <f t="shared" si="65"/>
        <v>2008-09</v>
      </c>
      <c r="C99" s="26" t="str">
        <f t="shared" si="65"/>
        <v>UNC Pembroke</v>
      </c>
      <c r="D99" s="47">
        <f t="shared" si="56"/>
        <v>2.2955316606501408</v>
      </c>
      <c r="E99" s="47">
        <f t="shared" si="57"/>
        <v>0.86729792683688678</v>
      </c>
      <c r="F99" s="47">
        <f t="shared" si="58"/>
        <v>1.6257515585827436</v>
      </c>
      <c r="G99" s="47">
        <f t="shared" si="59"/>
        <v>0</v>
      </c>
      <c r="H99" s="80">
        <f t="shared" si="60"/>
        <v>2.1310983444396334</v>
      </c>
      <c r="I99" s="81"/>
      <c r="J99" s="47">
        <f t="shared" si="61"/>
        <v>0</v>
      </c>
      <c r="K99" s="47">
        <f t="shared" si="62"/>
        <v>0</v>
      </c>
      <c r="L99" s="47">
        <f t="shared" si="63"/>
        <v>0</v>
      </c>
      <c r="M99" s="47">
        <f t="shared" si="64"/>
        <v>0</v>
      </c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ht="11.25" customHeight="1" x14ac:dyDescent="0.2">
      <c r="A100" s="24">
        <f t="shared" si="65"/>
        <v>60005012</v>
      </c>
      <c r="B100" s="24" t="str">
        <f t="shared" si="65"/>
        <v>2009-10</v>
      </c>
      <c r="C100" s="26" t="str">
        <f t="shared" si="65"/>
        <v>UNC Pembroke</v>
      </c>
      <c r="D100" s="47">
        <f t="shared" si="56"/>
        <v>2.3756502069208461</v>
      </c>
      <c r="E100" s="47">
        <f t="shared" si="57"/>
        <v>0.68436009317017921</v>
      </c>
      <c r="F100" s="47">
        <f t="shared" si="58"/>
        <v>1.6944761904761902</v>
      </c>
      <c r="G100" s="47">
        <f t="shared" si="59"/>
        <v>0</v>
      </c>
      <c r="H100" s="80">
        <f t="shared" si="60"/>
        <v>2.0641961922331897</v>
      </c>
      <c r="I100" s="81"/>
      <c r="J100" s="47">
        <f t="shared" si="61"/>
        <v>0</v>
      </c>
      <c r="K100" s="47">
        <f t="shared" si="62"/>
        <v>0</v>
      </c>
      <c r="L100" s="47">
        <f t="shared" si="63"/>
        <v>0</v>
      </c>
      <c r="M100" s="47">
        <f t="shared" si="64"/>
        <v>0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</row>
    <row r="101" spans="1:32" ht="11.25" customHeight="1" x14ac:dyDescent="0.2">
      <c r="A101" s="24">
        <f t="shared" si="65"/>
        <v>60005012</v>
      </c>
      <c r="B101" s="24" t="str">
        <f t="shared" si="65"/>
        <v>2010-11</v>
      </c>
      <c r="C101" s="26" t="str">
        <f t="shared" si="65"/>
        <v>UNC Pembroke</v>
      </c>
      <c r="D101" s="47">
        <f t="shared" si="56"/>
        <v>2.356431101170017</v>
      </c>
      <c r="E101" s="47">
        <f t="shared" si="57"/>
        <v>0.63732583090935102</v>
      </c>
      <c r="F101" s="47">
        <f t="shared" si="58"/>
        <v>1.9895394236042332</v>
      </c>
      <c r="G101" s="47">
        <f t="shared" si="59"/>
        <v>0</v>
      </c>
      <c r="H101" s="80">
        <f t="shared" si="60"/>
        <v>2.1934955632329101</v>
      </c>
      <c r="I101" s="81"/>
      <c r="J101" s="47">
        <f t="shared" si="61"/>
        <v>0</v>
      </c>
      <c r="K101" s="47">
        <f t="shared" si="62"/>
        <v>0</v>
      </c>
      <c r="L101" s="47">
        <f t="shared" si="63"/>
        <v>0</v>
      </c>
      <c r="M101" s="47">
        <f t="shared" si="64"/>
        <v>0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</row>
    <row r="102" spans="1:32" ht="11.25" customHeight="1" x14ac:dyDescent="0.2">
      <c r="A102" s="24">
        <f t="shared" si="65"/>
        <v>60005012</v>
      </c>
      <c r="B102" s="24" t="str">
        <f t="shared" si="65"/>
        <v>2011-12</v>
      </c>
      <c r="C102" s="26" t="str">
        <f t="shared" si="65"/>
        <v>UNC Pembroke</v>
      </c>
      <c r="D102" s="47">
        <f t="shared" si="56"/>
        <v>2.2947072000402735</v>
      </c>
      <c r="E102" s="47">
        <f t="shared" si="57"/>
        <v>0.56988066300553175</v>
      </c>
      <c r="F102" s="47">
        <f t="shared" si="58"/>
        <v>2.142506401038196</v>
      </c>
      <c r="G102" s="47">
        <f t="shared" si="59"/>
        <v>0</v>
      </c>
      <c r="H102" s="80">
        <f t="shared" si="60"/>
        <v>2.5698152871318696</v>
      </c>
      <c r="I102" s="81"/>
      <c r="J102" s="47">
        <f t="shared" si="61"/>
        <v>0</v>
      </c>
      <c r="K102" s="47">
        <f t="shared" si="62"/>
        <v>0</v>
      </c>
      <c r="L102" s="47">
        <f t="shared" si="63"/>
        <v>0</v>
      </c>
      <c r="M102" s="47">
        <f t="shared" si="64"/>
        <v>0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</row>
    <row r="103" spans="1:32" ht="11.25" customHeight="1" x14ac:dyDescent="0.2">
      <c r="A103" s="24">
        <f t="shared" si="65"/>
        <v>60005012</v>
      </c>
      <c r="B103" s="24" t="str">
        <f t="shared" si="65"/>
        <v>2012-13</v>
      </c>
      <c r="C103" s="26" t="str">
        <f t="shared" si="65"/>
        <v>UNC Pembroke</v>
      </c>
      <c r="D103" s="47">
        <f t="shared" si="56"/>
        <v>2.3426387433416451</v>
      </c>
      <c r="E103" s="47">
        <f t="shared" si="57"/>
        <v>0.57746003243509947</v>
      </c>
      <c r="F103" s="47">
        <f t="shared" si="58"/>
        <v>2.3630952380952381</v>
      </c>
      <c r="G103" s="47">
        <f t="shared" si="59"/>
        <v>0</v>
      </c>
      <c r="H103" s="80">
        <f t="shared" si="60"/>
        <v>1.5614826945737053</v>
      </c>
      <c r="I103" s="81"/>
      <c r="J103" s="47">
        <f t="shared" si="61"/>
        <v>0</v>
      </c>
      <c r="K103" s="47">
        <f t="shared" si="62"/>
        <v>0</v>
      </c>
      <c r="L103" s="47">
        <f t="shared" si="63"/>
        <v>0</v>
      </c>
      <c r="M103" s="47">
        <f t="shared" si="64"/>
        <v>0</v>
      </c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</row>
    <row r="104" spans="1:32" ht="11.25" customHeight="1" x14ac:dyDescent="0.2">
      <c r="A104" s="24">
        <f t="shared" si="65"/>
        <v>60005012</v>
      </c>
      <c r="B104" s="24" t="str">
        <f t="shared" si="65"/>
        <v>2013-14</v>
      </c>
      <c r="C104" s="26" t="str">
        <f t="shared" si="65"/>
        <v>UNC Pembroke</v>
      </c>
      <c r="D104" s="47">
        <f t="shared" si="56"/>
        <v>2.413295016606857</v>
      </c>
      <c r="E104" s="47">
        <f t="shared" si="57"/>
        <v>0.63993591225925806</v>
      </c>
      <c r="F104" s="47">
        <f t="shared" si="58"/>
        <v>2.231677267778351</v>
      </c>
      <c r="G104" s="47">
        <f t="shared" si="59"/>
        <v>0</v>
      </c>
      <c r="H104" s="80">
        <f t="shared" si="60"/>
        <v>2.0784471641217652</v>
      </c>
      <c r="I104" s="81"/>
      <c r="J104" s="47">
        <f t="shared" si="61"/>
        <v>0</v>
      </c>
      <c r="K104" s="47">
        <f t="shared" si="62"/>
        <v>0</v>
      </c>
      <c r="L104" s="47">
        <f t="shared" si="63"/>
        <v>0</v>
      </c>
      <c r="M104" s="47">
        <f t="shared" si="64"/>
        <v>0</v>
      </c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 spans="1:32" ht="11.25" customHeight="1" x14ac:dyDescent="0.2">
      <c r="A105" s="24">
        <f t="shared" si="65"/>
        <v>60005012</v>
      </c>
      <c r="B105" s="24" t="str">
        <f t="shared" si="65"/>
        <v>2014-15</v>
      </c>
      <c r="C105" s="26" t="str">
        <f t="shared" si="65"/>
        <v>UNC Pembroke</v>
      </c>
      <c r="D105" s="47">
        <f t="shared" si="56"/>
        <v>2.5125773594537875</v>
      </c>
      <c r="E105" s="47">
        <f t="shared" si="57"/>
        <v>0.46958058038458561</v>
      </c>
      <c r="F105" s="47">
        <f t="shared" si="58"/>
        <v>1.2987587531915969</v>
      </c>
      <c r="G105" s="47">
        <f t="shared" si="59"/>
        <v>0</v>
      </c>
      <c r="H105" s="80">
        <f t="shared" si="60"/>
        <v>1.8118097462776617</v>
      </c>
      <c r="I105" s="81"/>
      <c r="J105" s="47">
        <f t="shared" si="61"/>
        <v>0</v>
      </c>
      <c r="K105" s="47">
        <f t="shared" si="62"/>
        <v>0</v>
      </c>
      <c r="L105" s="47">
        <f t="shared" si="63"/>
        <v>0</v>
      </c>
      <c r="M105" s="47">
        <f t="shared" si="64"/>
        <v>0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</row>
    <row r="106" spans="1:32" ht="11.25" customHeight="1" x14ac:dyDescent="0.2">
      <c r="A106" s="24">
        <f t="shared" si="65"/>
        <v>60005012</v>
      </c>
      <c r="B106" s="24" t="str">
        <f t="shared" si="65"/>
        <v>2015-16</v>
      </c>
      <c r="C106" s="26" t="str">
        <f t="shared" si="65"/>
        <v>UNC Pembroke</v>
      </c>
      <c r="D106" s="47">
        <f t="shared" si="56"/>
        <v>2.4619750348822991</v>
      </c>
      <c r="E106" s="47">
        <f t="shared" si="57"/>
        <v>0.42527311688063213</v>
      </c>
      <c r="F106" s="47">
        <f t="shared" si="58"/>
        <v>0.97337662337662345</v>
      </c>
      <c r="G106" s="47">
        <f t="shared" si="59"/>
        <v>0</v>
      </c>
      <c r="H106" s="80">
        <f t="shared" si="60"/>
        <v>1.6334616420697505</v>
      </c>
      <c r="I106" s="81"/>
      <c r="J106" s="47">
        <f t="shared" si="61"/>
        <v>0</v>
      </c>
      <c r="K106" s="47">
        <f t="shared" si="62"/>
        <v>0</v>
      </c>
      <c r="L106" s="47">
        <f t="shared" si="63"/>
        <v>0</v>
      </c>
      <c r="M106" s="47">
        <f t="shared" si="64"/>
        <v>0</v>
      </c>
    </row>
    <row r="107" spans="1:32" ht="11.25" customHeight="1" x14ac:dyDescent="0.2">
      <c r="A107" s="24">
        <f t="shared" si="65"/>
        <v>60005012</v>
      </c>
      <c r="B107" s="24" t="str">
        <f t="shared" si="65"/>
        <v>2016-17</v>
      </c>
      <c r="C107" s="26" t="str">
        <f t="shared" si="65"/>
        <v>UNC Pembroke</v>
      </c>
      <c r="D107" s="47">
        <f t="shared" si="56"/>
        <v>2.4114116674866293</v>
      </c>
      <c r="E107" s="47">
        <f t="shared" si="57"/>
        <v>0.58207698985749678</v>
      </c>
      <c r="F107" s="47">
        <f t="shared" si="58"/>
        <v>1.3028571428571429</v>
      </c>
      <c r="G107" s="47">
        <f t="shared" si="59"/>
        <v>0</v>
      </c>
      <c r="H107" s="80">
        <f t="shared" si="60"/>
        <v>1.1907004370162015</v>
      </c>
      <c r="I107" s="81"/>
      <c r="J107" s="47">
        <f t="shared" si="61"/>
        <v>0</v>
      </c>
      <c r="K107" s="47">
        <f t="shared" si="62"/>
        <v>0</v>
      </c>
      <c r="L107" s="47">
        <f t="shared" si="63"/>
        <v>0</v>
      </c>
      <c r="M107" s="47">
        <f t="shared" si="64"/>
        <v>0</v>
      </c>
    </row>
    <row r="108" spans="1:32" ht="11.25" customHeight="1" x14ac:dyDescent="0.2">
      <c r="A108" s="24">
        <f t="shared" si="65"/>
        <v>60005012</v>
      </c>
      <c r="B108" s="24" t="str">
        <f t="shared" si="65"/>
        <v>2017-18</v>
      </c>
      <c r="C108" s="26" t="str">
        <f t="shared" si="65"/>
        <v>UNC Pembroke</v>
      </c>
      <c r="D108" s="47">
        <f t="shared" si="56"/>
        <v>2.6264794441427211</v>
      </c>
      <c r="E108" s="47">
        <f t="shared" si="57"/>
        <v>0.44603329633740291</v>
      </c>
      <c r="F108" s="47">
        <f t="shared" si="58"/>
        <v>0.97337662337662345</v>
      </c>
      <c r="G108" s="47">
        <f t="shared" si="59"/>
        <v>0</v>
      </c>
      <c r="H108" s="80">
        <f t="shared" si="60"/>
        <v>1.6334237771800886</v>
      </c>
      <c r="I108" s="81"/>
      <c r="J108" s="47">
        <f t="shared" si="61"/>
        <v>0</v>
      </c>
      <c r="K108" s="47">
        <f t="shared" si="62"/>
        <v>0</v>
      </c>
      <c r="L108" s="47">
        <f t="shared" si="63"/>
        <v>0</v>
      </c>
      <c r="M108" s="47">
        <f t="shared" si="64"/>
        <v>0</v>
      </c>
    </row>
    <row r="109" spans="1:32" ht="11.25" customHeight="1" x14ac:dyDescent="0.2">
      <c r="A109" s="24">
        <f t="shared" si="65"/>
        <v>60005012</v>
      </c>
      <c r="B109" s="24" t="str">
        <f t="shared" si="65"/>
        <v>2018-19</v>
      </c>
      <c r="C109" s="26" t="str">
        <f t="shared" si="65"/>
        <v>UNC Pembroke</v>
      </c>
      <c r="D109" s="47">
        <f t="shared" si="56"/>
        <v>2.5030707832290746</v>
      </c>
      <c r="E109" s="47">
        <f t="shared" si="57"/>
        <v>0.29720198765904005</v>
      </c>
      <c r="F109" s="47">
        <f t="shared" si="58"/>
        <v>0.63783068783068786</v>
      </c>
      <c r="G109" s="47">
        <f t="shared" si="59"/>
        <v>0</v>
      </c>
      <c r="H109" s="80">
        <f t="shared" si="60"/>
        <v>1.6429984113088869</v>
      </c>
      <c r="I109" s="81"/>
      <c r="J109" s="47">
        <f t="shared" si="61"/>
        <v>0</v>
      </c>
      <c r="K109" s="47">
        <f t="shared" si="62"/>
        <v>0</v>
      </c>
      <c r="L109" s="47">
        <f t="shared" si="63"/>
        <v>0</v>
      </c>
      <c r="M109" s="47">
        <f t="shared" si="64"/>
        <v>0</v>
      </c>
    </row>
    <row r="110" spans="1:32" s="74" customFormat="1" ht="11.25" customHeight="1" x14ac:dyDescent="0.2">
      <c r="A110" s="24">
        <f t="shared" ref="A110:C115" si="66">A19</f>
        <v>60005012</v>
      </c>
      <c r="B110" s="24" t="str">
        <f t="shared" si="66"/>
        <v>2019-20</v>
      </c>
      <c r="C110" s="26" t="str">
        <f t="shared" si="66"/>
        <v>UNC Pembroke</v>
      </c>
      <c r="D110" s="47">
        <f t="shared" si="56"/>
        <v>2.5813136258788512</v>
      </c>
      <c r="E110" s="47">
        <f t="shared" si="57"/>
        <v>0.23604773458328593</v>
      </c>
      <c r="F110" s="47">
        <f t="shared" si="58"/>
        <v>0.85034013605442171</v>
      </c>
      <c r="G110" s="47">
        <f t="shared" si="59"/>
        <v>0</v>
      </c>
      <c r="H110" s="80">
        <f t="shared" si="60"/>
        <v>1.8625694463364206</v>
      </c>
      <c r="I110" s="81"/>
      <c r="J110" s="47">
        <f t="shared" si="61"/>
        <v>0</v>
      </c>
      <c r="K110" s="47">
        <f t="shared" si="62"/>
        <v>0</v>
      </c>
      <c r="L110" s="47">
        <f t="shared" si="63"/>
        <v>0</v>
      </c>
      <c r="M110" s="47">
        <f t="shared" si="64"/>
        <v>0</v>
      </c>
    </row>
    <row r="111" spans="1:32" ht="11.25" customHeight="1" x14ac:dyDescent="0.2">
      <c r="A111" s="24">
        <f t="shared" si="66"/>
        <v>60005012</v>
      </c>
      <c r="B111" s="24" t="str">
        <f t="shared" si="66"/>
        <v>2020-21</v>
      </c>
      <c r="C111" s="26" t="str">
        <f t="shared" si="66"/>
        <v>UNC Pembroke</v>
      </c>
      <c r="D111" s="47">
        <f t="shared" si="56"/>
        <v>2.748967288427612</v>
      </c>
      <c r="E111" s="47">
        <f t="shared" si="57"/>
        <v>0.25069241004039305</v>
      </c>
      <c r="F111" s="47">
        <f t="shared" si="58"/>
        <v>0</v>
      </c>
      <c r="G111" s="47">
        <f t="shared" si="59"/>
        <v>0</v>
      </c>
      <c r="H111" s="80">
        <f t="shared" si="60"/>
        <v>2.1470571606264488</v>
      </c>
      <c r="I111" s="81"/>
      <c r="J111" s="47">
        <f t="shared" si="61"/>
        <v>0</v>
      </c>
      <c r="K111" s="47">
        <f t="shared" si="62"/>
        <v>0</v>
      </c>
      <c r="L111" s="47">
        <f t="shared" si="63"/>
        <v>0</v>
      </c>
      <c r="M111" s="47">
        <f t="shared" si="64"/>
        <v>0</v>
      </c>
    </row>
    <row r="112" spans="1:32" ht="11.25" customHeight="1" x14ac:dyDescent="0.2">
      <c r="A112" s="24">
        <f t="shared" si="66"/>
        <v>60005012</v>
      </c>
      <c r="B112" s="24" t="str">
        <f t="shared" si="66"/>
        <v>2021-22</v>
      </c>
      <c r="C112" s="26" t="str">
        <f t="shared" si="66"/>
        <v>UNC Pembroke</v>
      </c>
      <c r="D112" s="47">
        <f t="shared" si="56"/>
        <v>3.3012960614428284</v>
      </c>
      <c r="E112" s="47">
        <f t="shared" si="57"/>
        <v>0.69314568184665881</v>
      </c>
      <c r="F112" s="47">
        <f t="shared" si="58"/>
        <v>0</v>
      </c>
      <c r="G112" s="47">
        <f t="shared" si="59"/>
        <v>0</v>
      </c>
      <c r="H112" s="80">
        <f t="shared" si="60"/>
        <v>3.5114063942300167</v>
      </c>
      <c r="I112" s="81"/>
      <c r="J112" s="47">
        <f t="shared" si="61"/>
        <v>0</v>
      </c>
      <c r="K112" s="47">
        <f t="shared" si="62"/>
        <v>0</v>
      </c>
      <c r="L112" s="47">
        <f t="shared" si="63"/>
        <v>0</v>
      </c>
      <c r="M112" s="47">
        <f t="shared" si="64"/>
        <v>0</v>
      </c>
    </row>
    <row r="113" spans="1:13" ht="11.25" customHeight="1" x14ac:dyDescent="0.2">
      <c r="A113" s="24">
        <f t="shared" si="66"/>
        <v>60005012</v>
      </c>
      <c r="B113" s="24" t="str">
        <f t="shared" si="66"/>
        <v>2022-23</v>
      </c>
      <c r="C113" s="26" t="str">
        <f t="shared" si="66"/>
        <v>UNC Pembroke</v>
      </c>
      <c r="D113" s="47">
        <f t="shared" si="56"/>
        <v>2.778482744141622</v>
      </c>
      <c r="E113" s="47">
        <f t="shared" si="57"/>
        <v>0.48993041068715509</v>
      </c>
      <c r="F113" s="47">
        <f t="shared" si="58"/>
        <v>0</v>
      </c>
      <c r="G113" s="47">
        <f t="shared" si="59"/>
        <v>0</v>
      </c>
      <c r="H113" s="80">
        <f t="shared" si="60"/>
        <v>3.3199445423322844</v>
      </c>
      <c r="I113" s="81"/>
      <c r="J113" s="47">
        <f t="shared" si="61"/>
        <v>0</v>
      </c>
      <c r="K113" s="47">
        <f t="shared" si="62"/>
        <v>0</v>
      </c>
      <c r="L113" s="47">
        <f t="shared" si="63"/>
        <v>0</v>
      </c>
      <c r="M113" s="47">
        <f t="shared" si="64"/>
        <v>0</v>
      </c>
    </row>
    <row r="114" spans="1:13" ht="11.25" customHeight="1" x14ac:dyDescent="0.2">
      <c r="A114" s="24">
        <f t="shared" si="66"/>
        <v>60005012</v>
      </c>
      <c r="B114" s="24" t="str">
        <f t="shared" si="66"/>
        <v>2023-24</v>
      </c>
      <c r="C114" s="26" t="str">
        <f t="shared" si="66"/>
        <v>UNC Pembroke</v>
      </c>
      <c r="D114" s="47">
        <f t="shared" si="56"/>
        <v>0</v>
      </c>
      <c r="E114" s="47">
        <f t="shared" si="57"/>
        <v>0</v>
      </c>
      <c r="F114" s="47">
        <f t="shared" si="58"/>
        <v>0</v>
      </c>
      <c r="G114" s="47">
        <f t="shared" si="59"/>
        <v>0</v>
      </c>
      <c r="H114" s="80">
        <f t="shared" si="60"/>
        <v>0</v>
      </c>
      <c r="I114" s="81"/>
      <c r="J114" s="47">
        <f t="shared" si="61"/>
        <v>0</v>
      </c>
      <c r="K114" s="47">
        <f t="shared" si="62"/>
        <v>0</v>
      </c>
      <c r="L114" s="47">
        <f t="shared" si="63"/>
        <v>0</v>
      </c>
      <c r="M114" s="47">
        <f t="shared" si="64"/>
        <v>0</v>
      </c>
    </row>
    <row r="115" spans="1:13" ht="11.25" customHeight="1" x14ac:dyDescent="0.2">
      <c r="A115" s="24">
        <f t="shared" si="66"/>
        <v>60005012</v>
      </c>
      <c r="B115" s="24" t="str">
        <f t="shared" si="66"/>
        <v>2024-25</v>
      </c>
      <c r="C115" s="26" t="str">
        <f t="shared" si="66"/>
        <v>UNC Pembroke</v>
      </c>
      <c r="D115" s="47">
        <f t="shared" si="56"/>
        <v>0</v>
      </c>
      <c r="E115" s="47">
        <f t="shared" si="57"/>
        <v>0</v>
      </c>
      <c r="F115" s="47">
        <f t="shared" si="58"/>
        <v>0</v>
      </c>
      <c r="G115" s="47">
        <f t="shared" si="59"/>
        <v>0</v>
      </c>
      <c r="H115" s="80">
        <f t="shared" si="60"/>
        <v>0</v>
      </c>
      <c r="I115" s="81"/>
      <c r="J115" s="47">
        <f t="shared" si="61"/>
        <v>0</v>
      </c>
      <c r="K115" s="47">
        <f t="shared" si="62"/>
        <v>0</v>
      </c>
      <c r="L115" s="47">
        <f t="shared" si="63"/>
        <v>0</v>
      </c>
      <c r="M115" s="47">
        <f t="shared" si="64"/>
        <v>0</v>
      </c>
    </row>
    <row r="116" spans="1:13" x14ac:dyDescent="0.2">
      <c r="A116" s="24">
        <f t="shared" ref="A116:C116" si="67">A25</f>
        <v>60005012</v>
      </c>
      <c r="B116" s="24" t="str">
        <f t="shared" si="67"/>
        <v>2025-26</v>
      </c>
      <c r="C116" s="26" t="str">
        <f t="shared" si="67"/>
        <v>UNC Pembroke</v>
      </c>
      <c r="D116" s="47">
        <f t="shared" si="56"/>
        <v>0</v>
      </c>
      <c r="E116" s="47">
        <f t="shared" si="57"/>
        <v>0</v>
      </c>
      <c r="F116" s="47">
        <f t="shared" si="58"/>
        <v>0</v>
      </c>
      <c r="G116" s="47">
        <f t="shared" si="59"/>
        <v>0</v>
      </c>
      <c r="H116" s="80">
        <f t="shared" si="60"/>
        <v>0</v>
      </c>
      <c r="I116" s="81"/>
      <c r="J116" s="47">
        <f t="shared" si="61"/>
        <v>0</v>
      </c>
      <c r="K116" s="47">
        <f t="shared" si="62"/>
        <v>0</v>
      </c>
      <c r="L116" s="47">
        <f t="shared" si="63"/>
        <v>0</v>
      </c>
      <c r="M116" s="47">
        <f t="shared" ref="M116:M120" si="68">(L86/12000)*100000</f>
        <v>0</v>
      </c>
    </row>
    <row r="117" spans="1:13" x14ac:dyDescent="0.2">
      <c r="A117" s="24">
        <f t="shared" ref="A117:C117" si="69">A26</f>
        <v>60005012</v>
      </c>
      <c r="B117" s="24" t="str">
        <f t="shared" si="69"/>
        <v>2026-27</v>
      </c>
      <c r="C117" s="26" t="str">
        <f t="shared" si="69"/>
        <v>UNC Pembroke</v>
      </c>
      <c r="D117" s="47">
        <f t="shared" si="56"/>
        <v>0</v>
      </c>
      <c r="E117" s="47">
        <f t="shared" si="57"/>
        <v>0</v>
      </c>
      <c r="F117" s="47">
        <f t="shared" si="58"/>
        <v>0</v>
      </c>
      <c r="G117" s="47">
        <f t="shared" si="59"/>
        <v>0</v>
      </c>
      <c r="H117" s="80">
        <f t="shared" si="60"/>
        <v>0</v>
      </c>
      <c r="I117" s="81"/>
      <c r="J117" s="47">
        <f t="shared" si="61"/>
        <v>0</v>
      </c>
      <c r="K117" s="47">
        <f t="shared" si="62"/>
        <v>0</v>
      </c>
      <c r="L117" s="47">
        <f t="shared" si="63"/>
        <v>0</v>
      </c>
      <c r="M117" s="47">
        <f t="shared" si="68"/>
        <v>0</v>
      </c>
    </row>
    <row r="118" spans="1:13" x14ac:dyDescent="0.2">
      <c r="A118" s="24">
        <f t="shared" ref="A118:C118" si="70">A27</f>
        <v>60005012</v>
      </c>
      <c r="B118" s="24" t="str">
        <f t="shared" si="70"/>
        <v>2027-28</v>
      </c>
      <c r="C118" s="26" t="str">
        <f t="shared" si="70"/>
        <v>UNC Pembroke</v>
      </c>
      <c r="D118" s="47">
        <f t="shared" si="56"/>
        <v>0</v>
      </c>
      <c r="E118" s="47">
        <f t="shared" si="57"/>
        <v>0</v>
      </c>
      <c r="F118" s="47">
        <f t="shared" si="58"/>
        <v>0</v>
      </c>
      <c r="G118" s="47">
        <f t="shared" si="59"/>
        <v>0</v>
      </c>
      <c r="H118" s="80">
        <f t="shared" si="60"/>
        <v>0</v>
      </c>
      <c r="I118" s="81"/>
      <c r="J118" s="47">
        <f t="shared" si="61"/>
        <v>0</v>
      </c>
      <c r="K118" s="47">
        <f t="shared" si="62"/>
        <v>0</v>
      </c>
      <c r="L118" s="47">
        <f t="shared" si="63"/>
        <v>0</v>
      </c>
      <c r="M118" s="47">
        <f t="shared" si="68"/>
        <v>0</v>
      </c>
    </row>
    <row r="119" spans="1:13" x14ac:dyDescent="0.2">
      <c r="A119" s="24">
        <f t="shared" ref="A119:C119" si="71">A28</f>
        <v>60005012</v>
      </c>
      <c r="B119" s="24" t="str">
        <f t="shared" si="71"/>
        <v>2028-29</v>
      </c>
      <c r="C119" s="26" t="str">
        <f t="shared" si="71"/>
        <v>UNC Pembroke</v>
      </c>
      <c r="D119" s="47">
        <f t="shared" si="56"/>
        <v>0</v>
      </c>
      <c r="E119" s="47">
        <f t="shared" si="57"/>
        <v>0</v>
      </c>
      <c r="F119" s="47">
        <f t="shared" si="58"/>
        <v>0</v>
      </c>
      <c r="G119" s="47">
        <f t="shared" si="59"/>
        <v>0</v>
      </c>
      <c r="H119" s="80">
        <f t="shared" si="60"/>
        <v>0</v>
      </c>
      <c r="I119" s="81"/>
      <c r="J119" s="47">
        <f t="shared" si="61"/>
        <v>0</v>
      </c>
      <c r="K119" s="47">
        <f t="shared" si="62"/>
        <v>0</v>
      </c>
      <c r="L119" s="47">
        <f t="shared" si="63"/>
        <v>0</v>
      </c>
      <c r="M119" s="47">
        <f t="shared" si="68"/>
        <v>0</v>
      </c>
    </row>
    <row r="120" spans="1:13" x14ac:dyDescent="0.2">
      <c r="A120" s="24">
        <f t="shared" ref="A120:C120" si="72">A29</f>
        <v>60005012</v>
      </c>
      <c r="B120" s="24" t="str">
        <f t="shared" si="72"/>
        <v>2029-30</v>
      </c>
      <c r="C120" s="26" t="str">
        <f t="shared" si="72"/>
        <v>UNC Pembroke</v>
      </c>
      <c r="D120" s="47">
        <f t="shared" si="56"/>
        <v>0</v>
      </c>
      <c r="E120" s="47">
        <f t="shared" si="57"/>
        <v>0</v>
      </c>
      <c r="F120" s="47">
        <f t="shared" si="58"/>
        <v>0</v>
      </c>
      <c r="G120" s="47">
        <f t="shared" si="59"/>
        <v>0</v>
      </c>
      <c r="H120" s="80">
        <f t="shared" si="60"/>
        <v>0</v>
      </c>
      <c r="I120" s="81"/>
      <c r="J120" s="47">
        <f t="shared" si="61"/>
        <v>0</v>
      </c>
      <c r="K120" s="47">
        <f t="shared" si="62"/>
        <v>0</v>
      </c>
      <c r="L120" s="47">
        <f t="shared" si="63"/>
        <v>0</v>
      </c>
      <c r="M120" s="47">
        <f t="shared" si="68"/>
        <v>0</v>
      </c>
    </row>
    <row r="121" spans="1:13" x14ac:dyDescent="0.2">
      <c r="A121" s="23"/>
    </row>
    <row r="122" spans="1:13" x14ac:dyDescent="0.2">
      <c r="A122" s="23"/>
    </row>
    <row r="123" spans="1:13" x14ac:dyDescent="0.2">
      <c r="A123" s="23"/>
    </row>
    <row r="124" spans="1:13" x14ac:dyDescent="0.2">
      <c r="A124" s="23"/>
    </row>
    <row r="125" spans="1:13" x14ac:dyDescent="0.2">
      <c r="A125" s="23"/>
    </row>
    <row r="126" spans="1:13" x14ac:dyDescent="0.2">
      <c r="A126" s="23"/>
    </row>
    <row r="127" spans="1:13" x14ac:dyDescent="0.2">
      <c r="A127" s="23"/>
    </row>
    <row r="128" spans="1:13" x14ac:dyDescent="0.2">
      <c r="A128" s="23"/>
    </row>
    <row r="129" spans="1:1" x14ac:dyDescent="0.2">
      <c r="A129" s="23"/>
    </row>
    <row r="130" spans="1:1" x14ac:dyDescent="0.2">
      <c r="A130" s="23"/>
    </row>
    <row r="131" spans="1:1" x14ac:dyDescent="0.2">
      <c r="A131" s="23"/>
    </row>
    <row r="132" spans="1:1" x14ac:dyDescent="0.2">
      <c r="A132" s="23"/>
    </row>
    <row r="133" spans="1:1" x14ac:dyDescent="0.2">
      <c r="A133" s="23"/>
    </row>
    <row r="134" spans="1:1" x14ac:dyDescent="0.2">
      <c r="A134" s="23"/>
    </row>
    <row r="135" spans="1:1" x14ac:dyDescent="0.2">
      <c r="A135" s="23"/>
    </row>
    <row r="136" spans="1:1" x14ac:dyDescent="0.2">
      <c r="A136" s="23"/>
    </row>
    <row r="137" spans="1:1" x14ac:dyDescent="0.2">
      <c r="A137" s="23"/>
    </row>
    <row r="138" spans="1:1" x14ac:dyDescent="0.2">
      <c r="A138" s="23"/>
    </row>
    <row r="139" spans="1:1" x14ac:dyDescent="0.2">
      <c r="A139" s="23"/>
    </row>
    <row r="140" spans="1:1" x14ac:dyDescent="0.2">
      <c r="A140" s="23"/>
    </row>
    <row r="141" spans="1:1" x14ac:dyDescent="0.2">
      <c r="A141" s="23"/>
    </row>
    <row r="142" spans="1:1" x14ac:dyDescent="0.2">
      <c r="A142" s="23"/>
    </row>
    <row r="143" spans="1:1" x14ac:dyDescent="0.2">
      <c r="A143" s="23"/>
    </row>
    <row r="144" spans="1:1" x14ac:dyDescent="0.2">
      <c r="A144" s="23"/>
    </row>
    <row r="145" spans="1:1" x14ac:dyDescent="0.2">
      <c r="A145" s="23"/>
    </row>
    <row r="146" spans="1:1" x14ac:dyDescent="0.2">
      <c r="A146" s="23"/>
    </row>
    <row r="147" spans="1:1" x14ac:dyDescent="0.2">
      <c r="A147" s="23"/>
    </row>
    <row r="148" spans="1:1" x14ac:dyDescent="0.2">
      <c r="A148" s="23"/>
    </row>
    <row r="149" spans="1:1" x14ac:dyDescent="0.2">
      <c r="A149" s="23"/>
    </row>
    <row r="150" spans="1:1" x14ac:dyDescent="0.2">
      <c r="A150" s="23"/>
    </row>
    <row r="151" spans="1:1" x14ac:dyDescent="0.2">
      <c r="A151" s="23"/>
    </row>
    <row r="152" spans="1:1" x14ac:dyDescent="0.2">
      <c r="A152" s="23"/>
    </row>
    <row r="153" spans="1:1" x14ac:dyDescent="0.2">
      <c r="A153" s="23"/>
    </row>
    <row r="154" spans="1:1" x14ac:dyDescent="0.2">
      <c r="A154" s="23"/>
    </row>
    <row r="155" spans="1:1" x14ac:dyDescent="0.2">
      <c r="A155" s="23"/>
    </row>
    <row r="156" spans="1:1" x14ac:dyDescent="0.2">
      <c r="A156" s="23"/>
    </row>
    <row r="157" spans="1:1" x14ac:dyDescent="0.2">
      <c r="A157" s="23"/>
    </row>
    <row r="158" spans="1:1" x14ac:dyDescent="0.2">
      <c r="A158" s="23"/>
    </row>
    <row r="159" spans="1:1" x14ac:dyDescent="0.2">
      <c r="A159" s="23"/>
    </row>
    <row r="160" spans="1:1" x14ac:dyDescent="0.2">
      <c r="A160" s="23"/>
    </row>
    <row r="161" spans="1:1" x14ac:dyDescent="0.2">
      <c r="A161" s="23"/>
    </row>
    <row r="162" spans="1:1" x14ac:dyDescent="0.2">
      <c r="A162" s="23"/>
    </row>
    <row r="163" spans="1:1" x14ac:dyDescent="0.2">
      <c r="A163" s="23"/>
    </row>
    <row r="164" spans="1:1" x14ac:dyDescent="0.2">
      <c r="A164" s="23"/>
    </row>
  </sheetData>
  <sheetProtection algorithmName="SHA-512" hashValue="wS01EDlWh0nxoYNqVaxF8w4YG9afMsSQz845c6SJK1ju3KXQb9CA1+V/H5sqnhnqgPa9wbzeDUXyDVSLq77Klg==" saltValue="t+14+oeHiv0E/6+NmINRrQ==" spinCount="100000" sheet="1" formatCells="0" formatColumns="0" formatRows="0" sort="0" autoFilter="0"/>
  <mergeCells count="61">
    <mergeCell ref="H120:I120"/>
    <mergeCell ref="H90:I90"/>
    <mergeCell ref="H116:I116"/>
    <mergeCell ref="H117:I117"/>
    <mergeCell ref="H118:I118"/>
    <mergeCell ref="H119:I119"/>
    <mergeCell ref="H114:I114"/>
    <mergeCell ref="H115:I115"/>
    <mergeCell ref="H108:I108"/>
    <mergeCell ref="H109:I109"/>
    <mergeCell ref="H110:I110"/>
    <mergeCell ref="H111:I111"/>
    <mergeCell ref="H112:I112"/>
    <mergeCell ref="H113:I113"/>
    <mergeCell ref="H107:I107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95:I95"/>
    <mergeCell ref="H78:I78"/>
    <mergeCell ref="H79:I79"/>
    <mergeCell ref="H80:I80"/>
    <mergeCell ref="H81:I81"/>
    <mergeCell ref="H82:I82"/>
    <mergeCell ref="H83:I83"/>
    <mergeCell ref="H84:I84"/>
    <mergeCell ref="H85:I85"/>
    <mergeCell ref="D92:M92"/>
    <mergeCell ref="H93:I93"/>
    <mergeCell ref="H94:I94"/>
    <mergeCell ref="H86:I86"/>
    <mergeCell ref="H87:I87"/>
    <mergeCell ref="H88:I88"/>
    <mergeCell ref="H89:I89"/>
    <mergeCell ref="H77:I77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65:I65"/>
    <mergeCell ref="A31:C31"/>
    <mergeCell ref="D31:I31"/>
    <mergeCell ref="J31:N31"/>
    <mergeCell ref="H62:I62"/>
    <mergeCell ref="H63:I63"/>
    <mergeCell ref="H64:I64"/>
  </mergeCells>
  <phoneticPr fontId="7" type="noConversion"/>
  <printOptions gridLines="1"/>
  <pageMargins left="0.25" right="0.25" top="0.25" bottom="0.25" header="0.5" footer="0.5"/>
  <pageSetup paperSize="17" scale="5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29"/>
  <sheetViews>
    <sheetView workbookViewId="0"/>
  </sheetViews>
  <sheetFormatPr defaultRowHeight="12.75" x14ac:dyDescent="0.2"/>
  <cols>
    <col min="1" max="1" width="9" bestFit="1" customWidth="1"/>
    <col min="2" max="2" width="7.7109375" bestFit="1" customWidth="1"/>
    <col min="3" max="3" width="13.7109375" bestFit="1" customWidth="1"/>
    <col min="4" max="4" width="11.7109375" bestFit="1" customWidth="1"/>
    <col min="5" max="5" width="8.5703125" bestFit="1" customWidth="1"/>
    <col min="6" max="6" width="12.140625" bestFit="1" customWidth="1"/>
    <col min="7" max="7" width="12.85546875" bestFit="1" customWidth="1"/>
    <col min="8" max="8" width="12.28515625" bestFit="1" customWidth="1"/>
    <col min="9" max="9" width="9" bestFit="1" customWidth="1"/>
    <col min="10" max="10" width="11" bestFit="1" customWidth="1"/>
    <col min="11" max="11" width="10.28515625" bestFit="1" customWidth="1"/>
    <col min="12" max="12" width="10" bestFit="1" customWidth="1"/>
    <col min="13" max="13" width="8.5703125" bestFit="1" customWidth="1"/>
    <col min="14" max="14" width="9" bestFit="1" customWidth="1"/>
    <col min="15" max="15" width="8.5703125" bestFit="1" customWidth="1"/>
    <col min="16" max="16" width="6.140625" bestFit="1" customWidth="1"/>
    <col min="17" max="17" width="12" bestFit="1" customWidth="1"/>
    <col min="18" max="18" width="9.5703125" bestFit="1" customWidth="1"/>
    <col min="19" max="19" width="9.140625" bestFit="1" customWidth="1"/>
    <col min="20" max="20" width="6.140625" bestFit="1" customWidth="1"/>
    <col min="21" max="21" width="10.5703125" bestFit="1" customWidth="1"/>
    <col min="22" max="22" width="7.5703125" bestFit="1" customWidth="1"/>
    <col min="23" max="23" width="10.28515625" bestFit="1" customWidth="1"/>
    <col min="24" max="24" width="7.7109375" bestFit="1" customWidth="1"/>
    <col min="25" max="25" width="9.140625" bestFit="1" customWidth="1"/>
    <col min="26" max="26" width="6.140625" bestFit="1" customWidth="1"/>
    <col min="27" max="27" width="10.140625" bestFit="1" customWidth="1"/>
    <col min="28" max="28" width="13.28515625" bestFit="1" customWidth="1"/>
    <col min="29" max="29" width="8" bestFit="1" customWidth="1"/>
    <col min="30" max="30" width="15.42578125" bestFit="1" customWidth="1"/>
    <col min="31" max="31" width="17.5703125" bestFit="1" customWidth="1"/>
    <col min="32" max="32" width="14" bestFit="1" customWidth="1"/>
    <col min="33" max="33" width="14.28515625" bestFit="1" customWidth="1"/>
    <col min="34" max="34" width="11" bestFit="1" customWidth="1"/>
    <col min="35" max="35" width="17.28515625" bestFit="1" customWidth="1"/>
    <col min="36" max="36" width="14.5703125" bestFit="1" customWidth="1"/>
    <col min="37" max="37" width="20.7109375" bestFit="1" customWidth="1"/>
    <col min="38" max="38" width="18.28515625" bestFit="1" customWidth="1"/>
    <col min="39" max="39" width="20.7109375" bestFit="1" customWidth="1"/>
    <col min="40" max="40" width="20.28515625" bestFit="1" customWidth="1"/>
    <col min="41" max="41" width="24.42578125" bestFit="1" customWidth="1"/>
    <col min="42" max="42" width="13.140625" bestFit="1" customWidth="1"/>
    <col min="43" max="43" width="12.28515625" bestFit="1" customWidth="1"/>
    <col min="44" max="44" width="16.140625" bestFit="1" customWidth="1"/>
  </cols>
  <sheetData>
    <row r="1" spans="1:44" ht="15" x14ac:dyDescent="0.25">
      <c r="A1" s="1" t="s">
        <v>85</v>
      </c>
      <c r="B1" s="1" t="s">
        <v>86</v>
      </c>
      <c r="C1" s="1" t="s">
        <v>87</v>
      </c>
      <c r="D1" s="1" t="s">
        <v>88</v>
      </c>
      <c r="E1" s="1" t="s">
        <v>89</v>
      </c>
      <c r="F1" s="1" t="s">
        <v>90</v>
      </c>
      <c r="G1" s="1" t="s">
        <v>91</v>
      </c>
      <c r="H1" s="1" t="s">
        <v>92</v>
      </c>
      <c r="I1" s="1" t="s">
        <v>93</v>
      </c>
      <c r="J1" s="1" t="s">
        <v>94</v>
      </c>
      <c r="K1" s="1" t="s">
        <v>95</v>
      </c>
      <c r="L1" s="1" t="s">
        <v>96</v>
      </c>
      <c r="M1" s="1" t="s">
        <v>97</v>
      </c>
      <c r="N1" s="1" t="s">
        <v>98</v>
      </c>
      <c r="O1" s="1" t="s">
        <v>99</v>
      </c>
      <c r="P1" s="1" t="s">
        <v>100</v>
      </c>
      <c r="Q1" s="1" t="s">
        <v>101</v>
      </c>
      <c r="R1" s="1" t="s">
        <v>102</v>
      </c>
      <c r="S1" s="1" t="s">
        <v>103</v>
      </c>
      <c r="T1" s="1" t="s">
        <v>104</v>
      </c>
      <c r="U1" s="1" t="s">
        <v>105</v>
      </c>
      <c r="V1" s="1" t="s">
        <v>106</v>
      </c>
      <c r="W1" s="1" t="s">
        <v>107</v>
      </c>
      <c r="X1" s="1" t="s">
        <v>108</v>
      </c>
      <c r="Y1" s="1" t="s">
        <v>109</v>
      </c>
      <c r="Z1" s="1" t="s">
        <v>110</v>
      </c>
      <c r="AA1" s="1" t="s">
        <v>111</v>
      </c>
      <c r="AB1" s="1" t="s">
        <v>112</v>
      </c>
      <c r="AC1" s="1" t="s">
        <v>113</v>
      </c>
      <c r="AD1" s="1" t="s">
        <v>114</v>
      </c>
      <c r="AE1" s="1" t="s">
        <v>115</v>
      </c>
      <c r="AF1" s="1" t="s">
        <v>116</v>
      </c>
      <c r="AG1" s="1" t="s">
        <v>117</v>
      </c>
      <c r="AH1" s="1" t="s">
        <v>118</v>
      </c>
      <c r="AI1" s="1" t="s">
        <v>119</v>
      </c>
      <c r="AJ1" s="1" t="s">
        <v>120</v>
      </c>
      <c r="AK1" s="1" t="s">
        <v>121</v>
      </c>
      <c r="AL1" s="1" t="s">
        <v>122</v>
      </c>
      <c r="AM1" s="1" t="s">
        <v>123</v>
      </c>
      <c r="AN1" s="1" t="s">
        <v>124</v>
      </c>
      <c r="AO1" s="1" t="s">
        <v>125</v>
      </c>
      <c r="AP1" s="1" t="s">
        <v>126</v>
      </c>
      <c r="AQ1" s="1" t="s">
        <v>127</v>
      </c>
      <c r="AR1" s="1" t="s">
        <v>128</v>
      </c>
    </row>
    <row r="2" spans="1:44" x14ac:dyDescent="0.2">
      <c r="A2">
        <f>'UNC P'!A2</f>
        <v>60005012</v>
      </c>
      <c r="B2" t="str">
        <f>'UNC P'!B2</f>
        <v>2002-03</v>
      </c>
      <c r="C2" t="str">
        <f>'UNC P'!C2</f>
        <v>UNC Pembroke</v>
      </c>
      <c r="D2" t="s">
        <v>129</v>
      </c>
      <c r="E2">
        <v>2</v>
      </c>
      <c r="F2">
        <f>'UNC P'!D2</f>
        <v>2202259</v>
      </c>
      <c r="G2">
        <f>'UNC P'!E2</f>
        <v>1544747</v>
      </c>
      <c r="H2">
        <f>'UNC P'!F2</f>
        <v>115427334610</v>
      </c>
      <c r="I2">
        <f>'UNC P'!G2</f>
        <v>18800500</v>
      </c>
      <c r="J2">
        <f>'UNC P'!H2</f>
        <v>1031658</v>
      </c>
      <c r="K2">
        <f>'UNC P'!I2</f>
        <v>497310</v>
      </c>
      <c r="L2">
        <f>'UNC P'!J2</f>
        <v>487910</v>
      </c>
      <c r="M2">
        <f>'UNC P'!K2</f>
        <v>11169</v>
      </c>
      <c r="N2">
        <f>'UNC P'!L2</f>
        <v>25179</v>
      </c>
      <c r="O2">
        <f>'UNC P'!M2</f>
        <v>0</v>
      </c>
      <c r="P2">
        <f>'UNC P'!N2</f>
        <v>0</v>
      </c>
      <c r="Q2">
        <f>'UNC P'!O2</f>
        <v>0</v>
      </c>
      <c r="R2">
        <f>'UNC P'!P2</f>
        <v>0</v>
      </c>
      <c r="S2">
        <f>'UNC P'!Q2</f>
        <v>0</v>
      </c>
      <c r="T2">
        <f>'UNC P'!R2</f>
        <v>0</v>
      </c>
      <c r="U2">
        <f>'UNC P'!S2</f>
        <v>0</v>
      </c>
      <c r="V2">
        <f>'UNC P'!T2</f>
        <v>0</v>
      </c>
      <c r="W2">
        <f>'UNC P'!U2</f>
        <v>0</v>
      </c>
      <c r="X2">
        <f>'UNC P'!V2</f>
        <v>0</v>
      </c>
      <c r="Y2">
        <f>'UNC P'!W2</f>
        <v>0</v>
      </c>
      <c r="Z2">
        <f>'UNC P'!X2</f>
        <v>0</v>
      </c>
      <c r="AA2">
        <f>'UNC P'!Y2</f>
        <v>31002</v>
      </c>
      <c r="AB2">
        <f>'UNC P'!Z2</f>
        <v>657512</v>
      </c>
      <c r="AC2">
        <f>'UNC P'!AA2</f>
        <v>879823</v>
      </c>
      <c r="AD2">
        <f>'UNC P'!AB2</f>
        <v>0</v>
      </c>
      <c r="AE2">
        <f>'UNC P'!AC2</f>
        <v>0</v>
      </c>
      <c r="AF2">
        <f>'UNC P'!AD2</f>
        <v>1</v>
      </c>
      <c r="AG2">
        <f>'UNC P'!AE2</f>
        <v>1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 s="2">
        <f>'UNC P'!AF2</f>
        <v>0</v>
      </c>
      <c r="AP2">
        <v>0</v>
      </c>
      <c r="AQ2">
        <v>0</v>
      </c>
      <c r="AR2">
        <v>0</v>
      </c>
    </row>
    <row r="3" spans="1:44" x14ac:dyDescent="0.2">
      <c r="A3">
        <f>'UNC P'!A3</f>
        <v>60005012</v>
      </c>
      <c r="B3" t="str">
        <f>'UNC P'!B3</f>
        <v>2003-04</v>
      </c>
      <c r="C3" t="str">
        <f>'UNC P'!C3</f>
        <v>UNC Pembroke</v>
      </c>
      <c r="D3" t="s">
        <v>129</v>
      </c>
      <c r="E3">
        <v>2</v>
      </c>
      <c r="F3">
        <f>'UNC P'!D3</f>
        <v>2240470</v>
      </c>
      <c r="G3">
        <f>'UNC P'!E3</f>
        <v>1500769</v>
      </c>
      <c r="H3">
        <f>'UNC P'!F3</f>
        <v>110599887476</v>
      </c>
      <c r="I3">
        <f>'UNC P'!G3</f>
        <v>18838168</v>
      </c>
      <c r="J3">
        <f>'UNC P'!H3</f>
        <v>1036199</v>
      </c>
      <c r="K3">
        <f>'UNC P'!I3</f>
        <v>449158</v>
      </c>
      <c r="L3">
        <f>'UNC P'!J3</f>
        <v>441680</v>
      </c>
      <c r="M3">
        <f>'UNC P'!K3</f>
        <v>10154</v>
      </c>
      <c r="N3">
        <f>'UNC P'!L3</f>
        <v>22890</v>
      </c>
      <c r="O3">
        <f>'UNC P'!M3</f>
        <v>0</v>
      </c>
      <c r="P3">
        <f>'UNC P'!N3</f>
        <v>0</v>
      </c>
      <c r="Q3">
        <f>'UNC P'!O3</f>
        <v>0</v>
      </c>
      <c r="R3">
        <f>'UNC P'!P3</f>
        <v>0</v>
      </c>
      <c r="S3">
        <f>'UNC P'!Q3</f>
        <v>0</v>
      </c>
      <c r="T3">
        <f>'UNC P'!R3</f>
        <v>0</v>
      </c>
      <c r="U3">
        <f>'UNC P'!S3</f>
        <v>0</v>
      </c>
      <c r="V3">
        <f>'UNC P'!T3</f>
        <v>0</v>
      </c>
      <c r="W3">
        <f>'UNC P'!U3</f>
        <v>0</v>
      </c>
      <c r="X3">
        <f>'UNC P'!V3</f>
        <v>0</v>
      </c>
      <c r="Y3">
        <f>'UNC P'!W3</f>
        <v>0</v>
      </c>
      <c r="Z3">
        <f>'UNC P'!X3</f>
        <v>0</v>
      </c>
      <c r="AA3">
        <f>'UNC P'!Y3</f>
        <v>34877</v>
      </c>
      <c r="AB3">
        <f>'UNC P'!Z3</f>
        <v>739701</v>
      </c>
      <c r="AC3">
        <f>'UNC P'!AA3</f>
        <v>879823</v>
      </c>
      <c r="AD3">
        <f>'UNC P'!AB3</f>
        <v>0</v>
      </c>
      <c r="AE3">
        <f>'UNC P'!AC3</f>
        <v>0</v>
      </c>
      <c r="AF3">
        <f>'UNC P'!AD3</f>
        <v>1</v>
      </c>
      <c r="AG3">
        <f>'UNC P'!AE3</f>
        <v>1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 s="2">
        <f>'UNC P'!AF3</f>
        <v>0</v>
      </c>
      <c r="AP3">
        <v>0</v>
      </c>
      <c r="AQ3">
        <v>0</v>
      </c>
      <c r="AR3">
        <v>0</v>
      </c>
    </row>
    <row r="4" spans="1:44" x14ac:dyDescent="0.2">
      <c r="A4">
        <f>'UNC P'!A4</f>
        <v>60005012</v>
      </c>
      <c r="B4" t="str">
        <f>'UNC P'!B4</f>
        <v>2004-05</v>
      </c>
      <c r="C4" t="str">
        <f>'UNC P'!C4</f>
        <v>UNC Pembroke</v>
      </c>
      <c r="D4" t="s">
        <v>129</v>
      </c>
      <c r="E4">
        <v>2</v>
      </c>
      <c r="F4">
        <f>'UNC P'!D4</f>
        <v>2318937</v>
      </c>
      <c r="G4">
        <f>'UNC P'!E4</f>
        <v>1497047</v>
      </c>
      <c r="H4">
        <f>'UNC P'!F4</f>
        <v>108632852564</v>
      </c>
      <c r="I4">
        <f>'UNC P'!G4</f>
        <v>19430792</v>
      </c>
      <c r="J4">
        <f>'UNC P'!H4</f>
        <v>1068894</v>
      </c>
      <c r="K4">
        <f>'UNC P'!I4</f>
        <v>405384</v>
      </c>
      <c r="L4">
        <f>'UNC P'!J4</f>
        <v>399653</v>
      </c>
      <c r="M4">
        <f>'UNC P'!K4</f>
        <v>12954</v>
      </c>
      <c r="N4">
        <f>'UNC P'!L4</f>
        <v>28500</v>
      </c>
      <c r="O4">
        <f>'UNC P'!M4</f>
        <v>0</v>
      </c>
      <c r="P4">
        <f>'UNC P'!N4</f>
        <v>0</v>
      </c>
      <c r="Q4">
        <f>'UNC P'!O4</f>
        <v>0</v>
      </c>
      <c r="R4">
        <f>'UNC P'!P4</f>
        <v>0</v>
      </c>
      <c r="S4">
        <f>'UNC P'!Q4</f>
        <v>0</v>
      </c>
      <c r="T4">
        <f>'UNC P'!R4</f>
        <v>0</v>
      </c>
      <c r="U4">
        <f>'UNC P'!S4</f>
        <v>0</v>
      </c>
      <c r="V4">
        <f>'UNC P'!T4</f>
        <v>0</v>
      </c>
      <c r="W4">
        <f>'UNC P'!U4</f>
        <v>0</v>
      </c>
      <c r="X4">
        <f>'UNC P'!V4</f>
        <v>0</v>
      </c>
      <c r="Y4">
        <f>'UNC P'!W4</f>
        <v>0</v>
      </c>
      <c r="Z4">
        <f>'UNC P'!X4</f>
        <v>0</v>
      </c>
      <c r="AA4">
        <f>'UNC P'!Y4</f>
        <v>38752</v>
      </c>
      <c r="AB4">
        <f>'UNC P'!Z4</f>
        <v>821890</v>
      </c>
      <c r="AC4">
        <f>'UNC P'!AA4</f>
        <v>879823</v>
      </c>
      <c r="AD4">
        <f>'UNC P'!AB4</f>
        <v>78901</v>
      </c>
      <c r="AE4">
        <f>'UNC P'!AC4</f>
        <v>0</v>
      </c>
      <c r="AF4">
        <f>'UNC P'!AD4</f>
        <v>1</v>
      </c>
      <c r="AG4">
        <f>'UNC P'!AE4</f>
        <v>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 s="2">
        <f>'UNC P'!AF4</f>
        <v>0</v>
      </c>
      <c r="AP4">
        <v>0</v>
      </c>
      <c r="AQ4">
        <v>0</v>
      </c>
      <c r="AR4">
        <v>0</v>
      </c>
    </row>
    <row r="5" spans="1:44" x14ac:dyDescent="0.2">
      <c r="A5">
        <f>'UNC P'!A5</f>
        <v>60005012</v>
      </c>
      <c r="B5" t="str">
        <f>'UNC P'!B5</f>
        <v>2005-06</v>
      </c>
      <c r="C5" t="str">
        <f>'UNC P'!C5</f>
        <v>UNC Pembroke</v>
      </c>
      <c r="D5" t="s">
        <v>129</v>
      </c>
      <c r="E5">
        <v>2</v>
      </c>
      <c r="F5">
        <f>'UNC P'!D5</f>
        <v>2421553</v>
      </c>
      <c r="G5">
        <f>'UNC P'!E5</f>
        <v>1524097</v>
      </c>
      <c r="H5">
        <f>'UNC P'!F5</f>
        <v>113122320944</v>
      </c>
      <c r="I5">
        <f>'UNC P'!G5</f>
        <v>19479897</v>
      </c>
      <c r="J5">
        <f>'UNC P'!H5</f>
        <v>1071394</v>
      </c>
      <c r="K5">
        <f>'UNC P'!I5</f>
        <v>450617</v>
      </c>
      <c r="L5">
        <f>'UNC P'!J5</f>
        <v>443081</v>
      </c>
      <c r="M5">
        <f>'UNC P'!K5</f>
        <v>11502</v>
      </c>
      <c r="N5">
        <f>'UNC P'!L5</f>
        <v>9622</v>
      </c>
      <c r="O5">
        <f>'UNC P'!M5</f>
        <v>0</v>
      </c>
      <c r="P5">
        <f>'UNC P'!N5</f>
        <v>0</v>
      </c>
      <c r="Q5">
        <f>'UNC P'!O5</f>
        <v>0</v>
      </c>
      <c r="R5">
        <f>'UNC P'!P5</f>
        <v>0</v>
      </c>
      <c r="S5">
        <f>'UNC P'!Q5</f>
        <v>0</v>
      </c>
      <c r="T5">
        <f>'UNC P'!R5</f>
        <v>0</v>
      </c>
      <c r="U5">
        <f>'UNC P'!S5</f>
        <v>0</v>
      </c>
      <c r="V5">
        <f>'UNC P'!T5</f>
        <v>0</v>
      </c>
      <c r="W5">
        <f>'UNC P'!U5</f>
        <v>0</v>
      </c>
      <c r="X5">
        <f>'UNC P'!V5</f>
        <v>0</v>
      </c>
      <c r="Y5">
        <f>'UNC P'!W5</f>
        <v>0</v>
      </c>
      <c r="Z5">
        <f>'UNC P'!X5</f>
        <v>0</v>
      </c>
      <c r="AA5">
        <f>'UNC P'!Y5</f>
        <v>42314</v>
      </c>
      <c r="AB5">
        <f>'UNC P'!Z5</f>
        <v>897456</v>
      </c>
      <c r="AC5">
        <f>'UNC P'!AA5</f>
        <v>958724</v>
      </c>
      <c r="AD5">
        <f>'UNC P'!AB5</f>
        <v>89878</v>
      </c>
      <c r="AE5">
        <f>'UNC P'!AC5</f>
        <v>0</v>
      </c>
      <c r="AF5">
        <f>'UNC P'!AD5</f>
        <v>1</v>
      </c>
      <c r="AG5">
        <f>'UNC P'!AE5</f>
        <v>1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 s="2">
        <f>'UNC P'!AF5</f>
        <v>0</v>
      </c>
      <c r="AP5">
        <v>0</v>
      </c>
      <c r="AQ5">
        <v>0</v>
      </c>
      <c r="AR5">
        <v>0</v>
      </c>
    </row>
    <row r="6" spans="1:44" x14ac:dyDescent="0.2">
      <c r="A6">
        <f>'UNC P'!A6</f>
        <v>60005012</v>
      </c>
      <c r="B6" t="str">
        <f>'UNC P'!B6</f>
        <v>2006-07</v>
      </c>
      <c r="C6" t="str">
        <f>'UNC P'!C6</f>
        <v>UNC Pembroke</v>
      </c>
      <c r="D6" t="s">
        <v>129</v>
      </c>
      <c r="E6">
        <v>2</v>
      </c>
      <c r="F6">
        <f>'UNC P'!D6</f>
        <v>2872845</v>
      </c>
      <c r="G6">
        <f>'UNC P'!E6</f>
        <v>1889309</v>
      </c>
      <c r="H6">
        <f>'UNC P'!F6</f>
        <v>115078523722.39999</v>
      </c>
      <c r="I6">
        <f>'UNC P'!G6</f>
        <v>20252400</v>
      </c>
      <c r="J6">
        <f>'UNC P'!H6</f>
        <v>1481650</v>
      </c>
      <c r="K6">
        <f>'UNC P'!I6</f>
        <v>440005</v>
      </c>
      <c r="L6">
        <f>'UNC P'!J6</f>
        <v>375742</v>
      </c>
      <c r="M6">
        <f>'UNC P'!K6</f>
        <v>10050</v>
      </c>
      <c r="N6">
        <f>'UNC P'!L6</f>
        <v>20115</v>
      </c>
      <c r="O6">
        <f>'UNC P'!M6</f>
        <v>0</v>
      </c>
      <c r="P6">
        <f>'UNC P'!N6</f>
        <v>0</v>
      </c>
      <c r="Q6">
        <f>'UNC P'!O6</f>
        <v>6361.3</v>
      </c>
      <c r="R6">
        <f>'UNC P'!P6</f>
        <v>11802</v>
      </c>
      <c r="S6">
        <f>'UNC P'!Q6</f>
        <v>0</v>
      </c>
      <c r="T6">
        <f>'UNC P'!R6</f>
        <v>0</v>
      </c>
      <c r="U6">
        <f>'UNC P'!S6</f>
        <v>0</v>
      </c>
      <c r="V6">
        <f>'UNC P'!T6</f>
        <v>0</v>
      </c>
      <c r="W6">
        <f>'UNC P'!U6</f>
        <v>0</v>
      </c>
      <c r="X6">
        <f>'UNC P'!V6</f>
        <v>0</v>
      </c>
      <c r="Y6">
        <f>'UNC P'!W6</f>
        <v>0</v>
      </c>
      <c r="Z6">
        <f>'UNC P'!X6</f>
        <v>0</v>
      </c>
      <c r="AA6">
        <f>'UNC P'!Y6</f>
        <v>46373</v>
      </c>
      <c r="AB6">
        <f>'UNC P'!Z6</f>
        <v>983536</v>
      </c>
      <c r="AC6">
        <f>'UNC P'!AA6</f>
        <v>1048602</v>
      </c>
      <c r="AD6">
        <f>'UNC P'!AB6</f>
        <v>66500</v>
      </c>
      <c r="AE6">
        <f>'UNC P'!AC6</f>
        <v>12000</v>
      </c>
      <c r="AF6">
        <f>'UNC P'!AD6</f>
        <v>1</v>
      </c>
      <c r="AG6">
        <f>'UNC P'!AE6</f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 s="2">
        <f>'UNC P'!AF6</f>
        <v>0</v>
      </c>
      <c r="AP6">
        <v>0</v>
      </c>
      <c r="AQ6">
        <v>0</v>
      </c>
      <c r="AR6">
        <v>0</v>
      </c>
    </row>
    <row r="7" spans="1:44" x14ac:dyDescent="0.2">
      <c r="A7">
        <f>'UNC P'!A7</f>
        <v>60005012</v>
      </c>
      <c r="B7" t="str">
        <f>'UNC P'!B7</f>
        <v>2007-08</v>
      </c>
      <c r="C7" t="str">
        <f>'UNC P'!C7</f>
        <v>UNC Pembroke</v>
      </c>
      <c r="D7" t="s">
        <v>129</v>
      </c>
      <c r="E7">
        <v>2</v>
      </c>
      <c r="F7">
        <f>'UNC P'!D7</f>
        <v>3487824</v>
      </c>
      <c r="G7">
        <f>'UNC P'!E7</f>
        <v>2363427</v>
      </c>
      <c r="H7">
        <f>'UNC P'!F7</f>
        <v>132549716324.8</v>
      </c>
      <c r="I7">
        <f>'UNC P'!G7</f>
        <v>23274000</v>
      </c>
      <c r="J7">
        <f>'UNC P'!H7</f>
        <v>1756487</v>
      </c>
      <c r="K7">
        <f>'UNC P'!I7</f>
        <v>496375</v>
      </c>
      <c r="L7">
        <f>'UNC P'!J7</f>
        <v>532958</v>
      </c>
      <c r="M7">
        <f>'UNC P'!K7</f>
        <v>16252</v>
      </c>
      <c r="N7">
        <f>'UNC P'!L7</f>
        <v>43072</v>
      </c>
      <c r="O7">
        <f>'UNC P'!M7</f>
        <v>0</v>
      </c>
      <c r="P7">
        <f>'UNC P'!N7</f>
        <v>0</v>
      </c>
      <c r="Q7">
        <f>'UNC P'!O7</f>
        <v>13610.1</v>
      </c>
      <c r="R7">
        <f>'UNC P'!P7</f>
        <v>30910</v>
      </c>
      <c r="S7">
        <f>'UNC P'!Q7</f>
        <v>0</v>
      </c>
      <c r="T7">
        <f>'UNC P'!R7</f>
        <v>0</v>
      </c>
      <c r="U7">
        <f>'UNC P'!S7</f>
        <v>0</v>
      </c>
      <c r="V7">
        <f>'UNC P'!T7</f>
        <v>0</v>
      </c>
      <c r="W7">
        <f>'UNC P'!U7</f>
        <v>0</v>
      </c>
      <c r="X7">
        <f>'UNC P'!V7</f>
        <v>0</v>
      </c>
      <c r="Y7">
        <f>'UNC P'!W7</f>
        <v>0</v>
      </c>
      <c r="Z7">
        <f>'UNC P'!X7</f>
        <v>0</v>
      </c>
      <c r="AA7">
        <f>'UNC P'!Y7</f>
        <v>49505</v>
      </c>
      <c r="AB7">
        <f>'UNC P'!Z7</f>
        <v>1124397</v>
      </c>
      <c r="AC7">
        <f>'UNC P'!AA7</f>
        <v>1115102</v>
      </c>
      <c r="AD7">
        <f>'UNC P'!AB7</f>
        <v>0</v>
      </c>
      <c r="AE7">
        <f>'UNC P'!AC7</f>
        <v>0</v>
      </c>
      <c r="AF7">
        <f>'UNC P'!AD7</f>
        <v>1</v>
      </c>
      <c r="AG7">
        <f>'UNC P'!AE7</f>
        <v>1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 s="2">
        <f>'UNC P'!AF7</f>
        <v>0</v>
      </c>
      <c r="AP7">
        <v>0</v>
      </c>
      <c r="AQ7">
        <v>0</v>
      </c>
      <c r="AR7">
        <v>0</v>
      </c>
    </row>
    <row r="8" spans="1:44" x14ac:dyDescent="0.2">
      <c r="A8">
        <f>'UNC P'!A8</f>
        <v>60005012</v>
      </c>
      <c r="B8" t="str">
        <f>'UNC P'!B8</f>
        <v>2008-09</v>
      </c>
      <c r="C8" t="str">
        <f>'UNC P'!C8</f>
        <v>UNC Pembroke</v>
      </c>
      <c r="D8" t="s">
        <v>129</v>
      </c>
      <c r="E8">
        <v>2</v>
      </c>
      <c r="F8">
        <f>'UNC P'!D8</f>
        <v>3301682</v>
      </c>
      <c r="G8">
        <f>'UNC P'!E8</f>
        <v>2347171</v>
      </c>
      <c r="H8">
        <f>'UNC P'!F8</f>
        <v>137770773116</v>
      </c>
      <c r="I8">
        <f>'UNC P'!G8</f>
        <v>22771200</v>
      </c>
      <c r="J8">
        <f>'UNC P'!H8</f>
        <v>1783521</v>
      </c>
      <c r="K8">
        <f>'UNC P'!I8</f>
        <v>560255</v>
      </c>
      <c r="L8">
        <f>'UNC P'!J8</f>
        <v>485908</v>
      </c>
      <c r="M8">
        <f>'UNC P'!K8</f>
        <v>12878</v>
      </c>
      <c r="N8">
        <f>'UNC P'!L8</f>
        <v>29311</v>
      </c>
      <c r="O8">
        <f>'UNC P'!M8</f>
        <v>0</v>
      </c>
      <c r="P8">
        <f>'UNC P'!N8</f>
        <v>0</v>
      </c>
      <c r="Q8">
        <f>'UNC P'!O8</f>
        <v>24702</v>
      </c>
      <c r="R8">
        <f>'UNC P'!P8</f>
        <v>48431</v>
      </c>
      <c r="S8">
        <f>'UNC P'!Q8</f>
        <v>0</v>
      </c>
      <c r="T8">
        <f>'UNC P'!R8</f>
        <v>0</v>
      </c>
      <c r="U8">
        <f>'UNC P'!S8</f>
        <v>0</v>
      </c>
      <c r="V8">
        <f>'UNC P'!T8</f>
        <v>0</v>
      </c>
      <c r="W8">
        <f>'UNC P'!U8</f>
        <v>0</v>
      </c>
      <c r="X8">
        <f>'UNC P'!V8</f>
        <v>0</v>
      </c>
      <c r="Y8">
        <f>'UNC P'!W8</f>
        <v>0</v>
      </c>
      <c r="Z8">
        <f>'UNC P'!X8</f>
        <v>0</v>
      </c>
      <c r="AA8">
        <f>'UNC P'!Y8</f>
        <v>40049</v>
      </c>
      <c r="AB8">
        <f>'UNC P'!Z8</f>
        <v>954511</v>
      </c>
      <c r="AC8">
        <f>'UNC P'!AA8</f>
        <v>1115102</v>
      </c>
      <c r="AD8">
        <f>'UNC P'!AB8</f>
        <v>0</v>
      </c>
      <c r="AE8">
        <f>'UNC P'!AC8</f>
        <v>53000</v>
      </c>
      <c r="AF8">
        <f>'UNC P'!AD8</f>
        <v>1</v>
      </c>
      <c r="AG8">
        <f>'UNC P'!AE8</f>
        <v>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s="2">
        <f>'UNC P'!AF8</f>
        <v>0</v>
      </c>
      <c r="AP8">
        <v>0</v>
      </c>
      <c r="AQ8">
        <v>0</v>
      </c>
      <c r="AR8">
        <v>0</v>
      </c>
    </row>
    <row r="9" spans="1:44" x14ac:dyDescent="0.2">
      <c r="A9">
        <f>'UNC P'!A9</f>
        <v>60005012</v>
      </c>
      <c r="B9" t="str">
        <f>'UNC P'!B9</f>
        <v>2009-10</v>
      </c>
      <c r="C9" t="str">
        <f>'UNC P'!C9</f>
        <v>UNC Pembroke</v>
      </c>
      <c r="D9" t="s">
        <v>129</v>
      </c>
      <c r="E9">
        <v>2</v>
      </c>
      <c r="F9">
        <f>'UNC P'!D9</f>
        <v>3311439</v>
      </c>
      <c r="G9">
        <f>'UNC P'!E9</f>
        <v>2279965</v>
      </c>
      <c r="H9">
        <f>'UNC P'!F9</f>
        <v>132608024828.8</v>
      </c>
      <c r="I9">
        <f>'UNC P'!G9</f>
        <v>22747200</v>
      </c>
      <c r="J9">
        <f>'UNC P'!H9</f>
        <v>1843824</v>
      </c>
      <c r="K9">
        <f>'UNC P'!I9</f>
        <v>501448</v>
      </c>
      <c r="L9">
        <f>'UNC P'!J9</f>
        <v>343171</v>
      </c>
      <c r="M9">
        <f>'UNC P'!K9</f>
        <v>15000</v>
      </c>
      <c r="N9">
        <f>'UNC P'!L9</f>
        <v>35584</v>
      </c>
      <c r="O9">
        <f>'UNC P'!M9</f>
        <v>0</v>
      </c>
      <c r="P9">
        <f>'UNC P'!N9</f>
        <v>0</v>
      </c>
      <c r="Q9">
        <f>'UNC P'!O9</f>
        <v>30218.1</v>
      </c>
      <c r="R9">
        <f>'UNC P'!P9</f>
        <v>57386</v>
      </c>
      <c r="S9">
        <f>'UNC P'!Q9</f>
        <v>0</v>
      </c>
      <c r="T9">
        <f>'UNC P'!R9</f>
        <v>0</v>
      </c>
      <c r="U9">
        <f>'UNC P'!S9</f>
        <v>0</v>
      </c>
      <c r="V9">
        <f>'UNC P'!T9</f>
        <v>0</v>
      </c>
      <c r="W9">
        <f>'UNC P'!U9</f>
        <v>0</v>
      </c>
      <c r="X9">
        <f>'UNC P'!V9</f>
        <v>0</v>
      </c>
      <c r="Y9">
        <f>'UNC P'!W9</f>
        <v>0</v>
      </c>
      <c r="Z9">
        <f>'UNC P'!X9</f>
        <v>0</v>
      </c>
      <c r="AA9">
        <f>'UNC P'!Y9</f>
        <v>39155</v>
      </c>
      <c r="AB9">
        <f>'UNC P'!Z9</f>
        <v>1031474</v>
      </c>
      <c r="AC9">
        <f>'UNC P'!AA9</f>
        <v>1115102</v>
      </c>
      <c r="AD9">
        <f>'UNC P'!AB9</f>
        <v>0</v>
      </c>
      <c r="AE9">
        <f>'UNC P'!AC9</f>
        <v>20803</v>
      </c>
      <c r="AF9">
        <f>'UNC P'!AD9</f>
        <v>1</v>
      </c>
      <c r="AG9">
        <f>'UNC P'!AE9</f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 s="2">
        <f>'UNC P'!AF9</f>
        <v>0</v>
      </c>
      <c r="AP9">
        <v>0</v>
      </c>
      <c r="AQ9">
        <v>0</v>
      </c>
      <c r="AR9">
        <v>0</v>
      </c>
    </row>
    <row r="10" spans="1:44" x14ac:dyDescent="0.2">
      <c r="A10">
        <f>'UNC P'!A10</f>
        <v>60005012</v>
      </c>
      <c r="B10" t="str">
        <f>'UNC P'!B10</f>
        <v>2010-11</v>
      </c>
      <c r="C10" t="str">
        <f>'UNC P'!C10</f>
        <v>UNC Pembroke</v>
      </c>
      <c r="D10" t="s">
        <v>129</v>
      </c>
      <c r="E10">
        <v>2</v>
      </c>
      <c r="F10">
        <f>'UNC P'!D10</f>
        <v>3275587.52</v>
      </c>
      <c r="G10">
        <f>'UNC P'!E10</f>
        <v>2263277.52</v>
      </c>
      <c r="H10">
        <f>'UNC P'!F10</f>
        <v>134720295218.60001</v>
      </c>
      <c r="I10">
        <f>'UNC P'!G10</f>
        <v>22838400</v>
      </c>
      <c r="J10">
        <f>'UNC P'!H10</f>
        <v>1836240</v>
      </c>
      <c r="K10">
        <f>'UNC P'!I10</f>
        <v>524275</v>
      </c>
      <c r="L10">
        <f>'UNC P'!J10</f>
        <v>334134</v>
      </c>
      <c r="M10">
        <f>'UNC P'!K10</f>
        <v>12217.3</v>
      </c>
      <c r="N10">
        <f>'UNC P'!L10</f>
        <v>34029.519999999997</v>
      </c>
      <c r="O10">
        <f>'UNC P'!M10</f>
        <v>0</v>
      </c>
      <c r="P10">
        <f>'UNC P'!N10</f>
        <v>0</v>
      </c>
      <c r="Q10">
        <f>'UNC P'!O10</f>
        <v>29174.2</v>
      </c>
      <c r="R10">
        <f>'UNC P'!P10</f>
        <v>58874</v>
      </c>
      <c r="S10">
        <f>'UNC P'!Q10</f>
        <v>0</v>
      </c>
      <c r="T10">
        <f>'UNC P'!R10</f>
        <v>0</v>
      </c>
      <c r="U10">
        <f>'UNC P'!S10</f>
        <v>0</v>
      </c>
      <c r="V10">
        <f>'UNC P'!T10</f>
        <v>0</v>
      </c>
      <c r="W10">
        <f>'UNC P'!U10</f>
        <v>0</v>
      </c>
      <c r="X10">
        <f>'UNC P'!V10</f>
        <v>0</v>
      </c>
      <c r="Y10">
        <f>'UNC P'!W10</f>
        <v>0</v>
      </c>
      <c r="Z10">
        <f>'UNC P'!X10</f>
        <v>0</v>
      </c>
      <c r="AA10">
        <f>'UNC P'!Y10</f>
        <v>38638</v>
      </c>
      <c r="AB10">
        <f>'UNC P'!Z10</f>
        <v>1012310</v>
      </c>
      <c r="AC10">
        <f>'UNC P'!AA10</f>
        <v>1115102</v>
      </c>
      <c r="AD10">
        <f>'UNC P'!AB10</f>
        <v>142000</v>
      </c>
      <c r="AE10">
        <f>'UNC P'!AC10</f>
        <v>0</v>
      </c>
      <c r="AF10">
        <f>'UNC P'!AD10</f>
        <v>1</v>
      </c>
      <c r="AG10">
        <f>'UNC P'!AE10</f>
        <v>1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 s="2">
        <f>'UNC P'!AF10</f>
        <v>0</v>
      </c>
      <c r="AP10">
        <v>0</v>
      </c>
      <c r="AQ10">
        <v>0</v>
      </c>
      <c r="AR10">
        <v>0</v>
      </c>
    </row>
    <row r="11" spans="1:44" x14ac:dyDescent="0.2">
      <c r="A11">
        <f>'UNC P'!A11</f>
        <v>60005012</v>
      </c>
      <c r="B11" t="str">
        <f>'UNC P'!B11</f>
        <v>2011-12</v>
      </c>
      <c r="C11" t="str">
        <f>'UNC P'!C11</f>
        <v>UNC Pembroke</v>
      </c>
      <c r="D11" t="s">
        <v>129</v>
      </c>
      <c r="E11">
        <v>2</v>
      </c>
      <c r="F11">
        <f>'UNC P'!D11</f>
        <v>3036044</v>
      </c>
      <c r="G11">
        <f>'UNC P'!E11</f>
        <v>2091140</v>
      </c>
      <c r="H11">
        <f>'UNC P'!F11</f>
        <v>128493972555.60001</v>
      </c>
      <c r="I11">
        <f>'UNC P'!G11</f>
        <v>22281600</v>
      </c>
      <c r="J11">
        <f>'UNC P'!H11</f>
        <v>1744547</v>
      </c>
      <c r="K11">
        <f>'UNC P'!I11</f>
        <v>499845</v>
      </c>
      <c r="L11">
        <f>'UNC P'!J11</f>
        <v>284852</v>
      </c>
      <c r="M11">
        <f>'UNC P'!K11</f>
        <v>4073</v>
      </c>
      <c r="N11">
        <f>'UNC P'!L11</f>
        <v>12217</v>
      </c>
      <c r="O11">
        <f>'UNC P'!M11</f>
        <v>0</v>
      </c>
      <c r="P11">
        <f>'UNC P'!N11</f>
        <v>0</v>
      </c>
      <c r="Q11">
        <f>'UNC P'!O11</f>
        <v>20947.2</v>
      </c>
      <c r="R11">
        <f>'UNC P'!P11</f>
        <v>49524</v>
      </c>
      <c r="S11">
        <f>'UNC P'!Q11</f>
        <v>0</v>
      </c>
      <c r="T11">
        <f>'UNC P'!R11</f>
        <v>0</v>
      </c>
      <c r="U11">
        <f>'UNC P'!S11</f>
        <v>0</v>
      </c>
      <c r="V11">
        <f>'UNC P'!T11</f>
        <v>0</v>
      </c>
      <c r="W11">
        <f>'UNC P'!U11</f>
        <v>0</v>
      </c>
      <c r="X11">
        <f>'UNC P'!V11</f>
        <v>0</v>
      </c>
      <c r="Y11">
        <f>'UNC P'!W11</f>
        <v>0</v>
      </c>
      <c r="Z11">
        <f>'UNC P'!X11</f>
        <v>0</v>
      </c>
      <c r="AA11">
        <f>'UNC P'!Y11</f>
        <v>33482</v>
      </c>
      <c r="AB11">
        <f>'UNC P'!Z11</f>
        <v>944904</v>
      </c>
      <c r="AC11">
        <f>'UNC P'!AA11</f>
        <v>1257102</v>
      </c>
      <c r="AD11">
        <f>'UNC P'!AB11</f>
        <v>87593</v>
      </c>
      <c r="AE11">
        <f>'UNC P'!AC11</f>
        <v>0</v>
      </c>
      <c r="AF11">
        <f>'UNC P'!AD11</f>
        <v>1</v>
      </c>
      <c r="AG11">
        <f>'UNC P'!AE11</f>
        <v>1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 s="2">
        <f>'UNC P'!AF11</f>
        <v>0</v>
      </c>
      <c r="AP11">
        <v>0</v>
      </c>
      <c r="AQ11">
        <v>0</v>
      </c>
      <c r="AR11">
        <v>0</v>
      </c>
    </row>
    <row r="12" spans="1:44" x14ac:dyDescent="0.2">
      <c r="A12">
        <f>'UNC P'!A12</f>
        <v>60005012</v>
      </c>
      <c r="B12" t="str">
        <f>'UNC P'!B12</f>
        <v>2012-13</v>
      </c>
      <c r="C12" t="str">
        <f>'UNC P'!C12</f>
        <v>UNC Pembroke</v>
      </c>
      <c r="D12" t="s">
        <v>129</v>
      </c>
      <c r="E12">
        <v>2</v>
      </c>
      <c r="F12">
        <f>'UNC P'!D12</f>
        <v>2864681</v>
      </c>
      <c r="G12">
        <f>'UNC P'!E12</f>
        <v>1953904</v>
      </c>
      <c r="H12">
        <f>'UNC P'!F12</f>
        <v>121321248560</v>
      </c>
      <c r="I12">
        <f>'UNC P'!G12</f>
        <v>20356800</v>
      </c>
      <c r="J12">
        <f>'UNC P'!H12</f>
        <v>1627136</v>
      </c>
      <c r="K12">
        <f>'UNC P'!I12</f>
        <v>494526</v>
      </c>
      <c r="L12">
        <f>'UNC P'!J12</f>
        <v>285569</v>
      </c>
      <c r="M12">
        <f>'UNC P'!K12</f>
        <v>3000</v>
      </c>
      <c r="N12">
        <f>'UNC P'!L12</f>
        <v>9925</v>
      </c>
      <c r="O12">
        <f>'UNC P'!M12</f>
        <v>0</v>
      </c>
      <c r="P12">
        <f>'UNC P'!N12</f>
        <v>0</v>
      </c>
      <c r="Q12">
        <f>'UNC P'!O12</f>
        <v>21770</v>
      </c>
      <c r="R12">
        <f>'UNC P'!P12</f>
        <v>31274</v>
      </c>
      <c r="S12">
        <f>'UNC P'!Q12</f>
        <v>0</v>
      </c>
      <c r="T12">
        <f>'UNC P'!R12</f>
        <v>0</v>
      </c>
      <c r="U12">
        <f>'UNC P'!S12</f>
        <v>0</v>
      </c>
      <c r="V12">
        <f>'UNC P'!T12</f>
        <v>0</v>
      </c>
      <c r="W12">
        <f>'UNC P'!U12</f>
        <v>0</v>
      </c>
      <c r="X12">
        <f>'UNC P'!V12</f>
        <v>0</v>
      </c>
      <c r="Y12">
        <f>'UNC P'!W12</f>
        <v>0</v>
      </c>
      <c r="Z12">
        <f>'UNC P'!X12</f>
        <v>0</v>
      </c>
      <c r="AA12">
        <f>'UNC P'!Y12</f>
        <v>32858</v>
      </c>
      <c r="AB12">
        <f>'UNC P'!Z12</f>
        <v>910777</v>
      </c>
      <c r="AC12">
        <f>'UNC P'!AA12</f>
        <v>1344695</v>
      </c>
      <c r="AD12">
        <f>'UNC P'!AB12</f>
        <v>0</v>
      </c>
      <c r="AE12">
        <f>'UNC P'!AC12</f>
        <v>0</v>
      </c>
      <c r="AF12">
        <f>'UNC P'!AD12</f>
        <v>1</v>
      </c>
      <c r="AG12">
        <f>'UNC P'!AE12</f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 s="2">
        <f>'UNC P'!AF12</f>
        <v>0</v>
      </c>
      <c r="AP12">
        <v>0</v>
      </c>
      <c r="AQ12">
        <v>0</v>
      </c>
      <c r="AR12">
        <v>0</v>
      </c>
    </row>
    <row r="13" spans="1:44" x14ac:dyDescent="0.2">
      <c r="A13">
        <f>'UNC P'!A13</f>
        <v>60005012</v>
      </c>
      <c r="B13" t="str">
        <f>'UNC P'!B13</f>
        <v>2013-14</v>
      </c>
      <c r="C13" t="str">
        <f>'UNC P'!C13</f>
        <v>UNC Pembroke</v>
      </c>
      <c r="D13" t="s">
        <v>129</v>
      </c>
      <c r="E13">
        <v>2</v>
      </c>
      <c r="F13">
        <f>'UNC P'!D13</f>
        <v>2829031</v>
      </c>
      <c r="G13">
        <f>'UNC P'!E13</f>
        <v>1981599</v>
      </c>
      <c r="H13">
        <f>'UNC P'!F13</f>
        <v>118019626707.60001</v>
      </c>
      <c r="I13">
        <f>'UNC P'!G13</f>
        <v>19656000</v>
      </c>
      <c r="J13">
        <f>'UNC P'!H13</f>
        <v>1618507</v>
      </c>
      <c r="K13">
        <f>'UNC P'!I13</f>
        <v>484336</v>
      </c>
      <c r="L13">
        <f>'UNC P'!J13</f>
        <v>309944</v>
      </c>
      <c r="M13">
        <f>'UNC P'!K13</f>
        <v>2493</v>
      </c>
      <c r="N13">
        <f>'UNC P'!L13</f>
        <v>7789</v>
      </c>
      <c r="O13">
        <f>'UNC P'!M13</f>
        <v>0</v>
      </c>
      <c r="P13">
        <f>'UNC P'!N13</f>
        <v>0</v>
      </c>
      <c r="Q13">
        <f>'UNC P'!O13</f>
        <v>23721.200000000001</v>
      </c>
      <c r="R13">
        <f>'UNC P'!P13</f>
        <v>45359</v>
      </c>
      <c r="S13">
        <f>'UNC P'!Q13</f>
        <v>0</v>
      </c>
      <c r="T13">
        <f>'UNC P'!R13</f>
        <v>0</v>
      </c>
      <c r="U13">
        <f>'UNC P'!S13</f>
        <v>0</v>
      </c>
      <c r="V13">
        <f>'UNC P'!T13</f>
        <v>0</v>
      </c>
      <c r="W13">
        <f>'UNC P'!U13</f>
        <v>0</v>
      </c>
      <c r="X13">
        <f>'UNC P'!V13</f>
        <v>0</v>
      </c>
      <c r="Y13">
        <f>'UNC P'!W13</f>
        <v>0</v>
      </c>
      <c r="Z13">
        <f>'UNC P'!X13</f>
        <v>0</v>
      </c>
      <c r="AA13">
        <f>'UNC P'!Y13</f>
        <v>29933</v>
      </c>
      <c r="AB13">
        <f>'UNC P'!Z13</f>
        <v>847432</v>
      </c>
      <c r="AC13">
        <f>'UNC P'!AA13</f>
        <v>1344695</v>
      </c>
      <c r="AD13">
        <f>'UNC P'!AB13</f>
        <v>0</v>
      </c>
      <c r="AE13">
        <f>'UNC P'!AC13</f>
        <v>0</v>
      </c>
      <c r="AF13">
        <f>'UNC P'!AD13</f>
        <v>1</v>
      </c>
      <c r="AG13">
        <f>'UNC P'!AE13</f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 s="2">
        <f>'UNC P'!AF13</f>
        <v>0</v>
      </c>
      <c r="AP13">
        <v>0</v>
      </c>
      <c r="AQ13">
        <v>0</v>
      </c>
      <c r="AR13">
        <v>0</v>
      </c>
    </row>
    <row r="14" spans="1:44" x14ac:dyDescent="0.2">
      <c r="A14">
        <f>'UNC P'!A14</f>
        <v>60005012</v>
      </c>
      <c r="B14" t="str">
        <f>'UNC P'!B14</f>
        <v>2014-15</v>
      </c>
      <c r="C14" t="str">
        <f>'UNC P'!C14</f>
        <v>UNC Pembroke</v>
      </c>
      <c r="D14" t="s">
        <v>129</v>
      </c>
      <c r="E14">
        <v>2</v>
      </c>
      <c r="F14">
        <f>'UNC P'!D14</f>
        <v>2665505</v>
      </c>
      <c r="G14">
        <f>'UNC P'!E14</f>
        <v>1832455</v>
      </c>
      <c r="H14">
        <f>'UNC P'!F14</f>
        <v>109594192089.2</v>
      </c>
      <c r="I14">
        <f>'UNC P'!G14</f>
        <v>18408000</v>
      </c>
      <c r="J14">
        <f>'UNC P'!H14</f>
        <v>1578102</v>
      </c>
      <c r="K14">
        <f>'UNC P'!I14</f>
        <v>439226</v>
      </c>
      <c r="L14">
        <f>'UNC P'!J14</f>
        <v>206252</v>
      </c>
      <c r="M14">
        <f>'UNC P'!K14</f>
        <v>5651</v>
      </c>
      <c r="N14">
        <f>'UNC P'!L14</f>
        <v>10275</v>
      </c>
      <c r="O14">
        <f>'UNC P'!M14</f>
        <v>0</v>
      </c>
      <c r="P14">
        <f>'UNC P'!N14</f>
        <v>0</v>
      </c>
      <c r="Q14">
        <f>'UNC P'!O14</f>
        <v>22692.9</v>
      </c>
      <c r="R14">
        <f>'UNC P'!P14</f>
        <v>37826</v>
      </c>
      <c r="S14">
        <f>'UNC P'!Q14</f>
        <v>0</v>
      </c>
      <c r="T14">
        <f>'UNC P'!R14</f>
        <v>0</v>
      </c>
      <c r="U14">
        <f>'UNC P'!S14</f>
        <v>0</v>
      </c>
      <c r="V14">
        <f>'UNC P'!T14</f>
        <v>0</v>
      </c>
      <c r="W14">
        <f>'UNC P'!U14</f>
        <v>0</v>
      </c>
      <c r="X14">
        <f>'UNC P'!V14</f>
        <v>0</v>
      </c>
      <c r="Y14">
        <f>'UNC P'!W14</f>
        <v>0</v>
      </c>
      <c r="Z14">
        <f>'UNC P'!X14</f>
        <v>0</v>
      </c>
      <c r="AA14">
        <f>'UNC P'!Y14</f>
        <v>29425</v>
      </c>
      <c r="AB14">
        <f>'UNC P'!Z14</f>
        <v>833050</v>
      </c>
      <c r="AC14">
        <f>'UNC P'!AA14</f>
        <v>1344695</v>
      </c>
      <c r="AD14">
        <f>'UNC P'!AB14</f>
        <v>0</v>
      </c>
      <c r="AE14">
        <f>'UNC P'!AC14</f>
        <v>0</v>
      </c>
      <c r="AF14">
        <f>'UNC P'!AD14</f>
        <v>1</v>
      </c>
      <c r="AG14">
        <f>'UNC P'!AE14</f>
        <v>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 s="2">
        <f>'UNC P'!AF14</f>
        <v>0</v>
      </c>
      <c r="AP14">
        <v>0</v>
      </c>
      <c r="AQ14">
        <v>0</v>
      </c>
      <c r="AR14">
        <v>0</v>
      </c>
    </row>
    <row r="15" spans="1:44" x14ac:dyDescent="0.2">
      <c r="A15">
        <f>'UNC P'!A15</f>
        <v>60005012</v>
      </c>
      <c r="B15" t="str">
        <f>'UNC P'!B15</f>
        <v>2015-16</v>
      </c>
      <c r="C15" t="str">
        <f>'UNC P'!C15</f>
        <v>UNC Pembroke</v>
      </c>
      <c r="D15" t="s">
        <v>129</v>
      </c>
      <c r="E15">
        <v>2</v>
      </c>
      <c r="F15">
        <f>'UNC P'!D15</f>
        <v>2611446</v>
      </c>
      <c r="G15">
        <f>'UNC P'!E15</f>
        <v>1791249</v>
      </c>
      <c r="H15">
        <f>'UNC P'!F15</f>
        <v>108204190107.52</v>
      </c>
      <c r="I15">
        <f>'UNC P'!G15</f>
        <v>18777600</v>
      </c>
      <c r="J15">
        <f>'UNC P'!H15</f>
        <v>1577367</v>
      </c>
      <c r="K15">
        <f>'UNC P'!I15</f>
        <v>418136</v>
      </c>
      <c r="L15">
        <f>'UNC P'!J15</f>
        <v>177822</v>
      </c>
      <c r="M15">
        <f>'UNC P'!K15</f>
        <v>2200</v>
      </c>
      <c r="N15">
        <f>'UNC P'!L15</f>
        <v>2998</v>
      </c>
      <c r="O15">
        <f>'UNC P'!M15</f>
        <v>0</v>
      </c>
      <c r="P15">
        <f>'UNC P'!N15</f>
        <v>0</v>
      </c>
      <c r="Q15">
        <f>'UNC P'!O15</f>
        <v>22000.49</v>
      </c>
      <c r="R15">
        <f>'UNC P'!P15</f>
        <v>33062</v>
      </c>
      <c r="S15">
        <f>'UNC P'!Q15</f>
        <v>0</v>
      </c>
      <c r="T15">
        <f>'UNC P'!R15</f>
        <v>0</v>
      </c>
      <c r="U15">
        <f>'UNC P'!S15</f>
        <v>0</v>
      </c>
      <c r="V15">
        <f>'UNC P'!T15</f>
        <v>0</v>
      </c>
      <c r="W15">
        <f>'UNC P'!U15</f>
        <v>0</v>
      </c>
      <c r="X15">
        <f>'UNC P'!V15</f>
        <v>0</v>
      </c>
      <c r="Y15">
        <f>'UNC P'!W15</f>
        <v>0</v>
      </c>
      <c r="Z15">
        <f>'UNC P'!X15</f>
        <v>0</v>
      </c>
      <c r="AA15">
        <f>'UNC P'!Y15</f>
        <v>28971</v>
      </c>
      <c r="AB15">
        <f>'UNC P'!Z15</f>
        <v>820197</v>
      </c>
      <c r="AC15">
        <f>'UNC P'!AA15</f>
        <v>1344695</v>
      </c>
      <c r="AD15">
        <f>'UNC P'!AB15</f>
        <v>0</v>
      </c>
      <c r="AE15">
        <f>'UNC P'!AC15</f>
        <v>0</v>
      </c>
      <c r="AF15">
        <f>'UNC P'!AD15</f>
        <v>1</v>
      </c>
      <c r="AG15">
        <f>'UNC P'!AE15</f>
        <v>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 s="2">
        <f>'UNC P'!AF15</f>
        <v>0</v>
      </c>
      <c r="AP15">
        <v>0</v>
      </c>
      <c r="AQ15">
        <v>0</v>
      </c>
      <c r="AR15">
        <v>0</v>
      </c>
    </row>
    <row r="16" spans="1:44" x14ac:dyDescent="0.2">
      <c r="A16">
        <f>'UNC P'!A16</f>
        <v>60005012</v>
      </c>
      <c r="B16" t="str">
        <f>'UNC P'!B16</f>
        <v>2016-17</v>
      </c>
      <c r="C16" t="str">
        <f>'UNC P'!C16</f>
        <v>UNC Pembroke</v>
      </c>
      <c r="D16" t="s">
        <v>129</v>
      </c>
      <c r="E16">
        <v>2</v>
      </c>
      <c r="F16">
        <f>'UNC P'!D16</f>
        <v>2615325</v>
      </c>
      <c r="G16">
        <f>'UNC P'!E16</f>
        <v>1761609</v>
      </c>
      <c r="H16">
        <f>'UNC P'!F16</f>
        <v>102662196585.60001</v>
      </c>
      <c r="I16">
        <f>'UNC P'!G16</f>
        <v>18460800</v>
      </c>
      <c r="J16">
        <f>'UNC P'!H16</f>
        <v>1518906</v>
      </c>
      <c r="K16">
        <f>'UNC P'!I16</f>
        <v>377816</v>
      </c>
      <c r="L16">
        <f>'UNC P'!J16</f>
        <v>219918</v>
      </c>
      <c r="M16">
        <f>'UNC P'!K16</f>
        <v>1000</v>
      </c>
      <c r="N16">
        <f>'UNC P'!L16</f>
        <v>1824</v>
      </c>
      <c r="O16">
        <f>'UNC P'!M16</f>
        <v>0</v>
      </c>
      <c r="P16">
        <f>'UNC P'!N16</f>
        <v>0</v>
      </c>
      <c r="Q16">
        <f>'UNC P'!O16</f>
        <v>19134.7</v>
      </c>
      <c r="R16">
        <f>'UNC P'!P16</f>
        <v>20961</v>
      </c>
      <c r="S16">
        <f>'UNC P'!Q16</f>
        <v>0</v>
      </c>
      <c r="T16">
        <f>'UNC P'!R16</f>
        <v>0</v>
      </c>
      <c r="U16">
        <f>'UNC P'!S16</f>
        <v>0</v>
      </c>
      <c r="V16">
        <f>'UNC P'!T16</f>
        <v>0</v>
      </c>
      <c r="W16">
        <f>'UNC P'!U16</f>
        <v>0</v>
      </c>
      <c r="X16">
        <f>'UNC P'!V16</f>
        <v>0</v>
      </c>
      <c r="Y16">
        <f>'UNC P'!W16</f>
        <v>0</v>
      </c>
      <c r="Z16">
        <f>'UNC P'!X16</f>
        <v>0</v>
      </c>
      <c r="AA16">
        <f>'UNC P'!Y16</f>
        <v>30155</v>
      </c>
      <c r="AB16">
        <f>'UNC P'!Z16</f>
        <v>853716</v>
      </c>
      <c r="AC16">
        <f>'UNC P'!AA16</f>
        <v>1344695</v>
      </c>
      <c r="AD16">
        <f>'UNC P'!AB16</f>
        <v>11298</v>
      </c>
      <c r="AE16">
        <f>'UNC P'!AC16</f>
        <v>0</v>
      </c>
      <c r="AF16">
        <f>'UNC P'!AD16</f>
        <v>1</v>
      </c>
      <c r="AG16">
        <f>'UNC P'!AE16</f>
        <v>1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 s="2">
        <f>'UNC P'!AF16</f>
        <v>0</v>
      </c>
      <c r="AP16">
        <v>0</v>
      </c>
      <c r="AQ16">
        <v>0</v>
      </c>
      <c r="AR16">
        <v>0</v>
      </c>
    </row>
    <row r="17" spans="1:44" x14ac:dyDescent="0.2">
      <c r="A17">
        <f>'UNC P'!A17</f>
        <v>60005012</v>
      </c>
      <c r="B17" t="str">
        <f>'UNC P'!B17</f>
        <v>2017-18</v>
      </c>
      <c r="C17" t="str">
        <f>'UNC P'!C17</f>
        <v>UNC Pembroke</v>
      </c>
      <c r="D17" t="s">
        <v>129</v>
      </c>
      <c r="E17">
        <v>2</v>
      </c>
      <c r="F17">
        <f>'UNC P'!D17</f>
        <v>3343573</v>
      </c>
      <c r="G17">
        <f>'UNC P'!E17</f>
        <v>2280439</v>
      </c>
      <c r="H17">
        <f>'UNC P'!F17</f>
        <v>125172988312</v>
      </c>
      <c r="I17">
        <f>'UNC P'!G17</f>
        <v>22802322</v>
      </c>
      <c r="J17">
        <f>'UNC P'!H17</f>
        <v>2043441</v>
      </c>
      <c r="K17">
        <f>'UNC P'!I17</f>
        <v>450500</v>
      </c>
      <c r="L17">
        <f>'UNC P'!J17</f>
        <v>200938</v>
      </c>
      <c r="M17">
        <f>'UNC P'!K17</f>
        <v>2200</v>
      </c>
      <c r="N17">
        <f>'UNC P'!L17</f>
        <v>2998</v>
      </c>
      <c r="O17">
        <f>'UNC P'!M17</f>
        <v>0</v>
      </c>
      <c r="P17">
        <f>'UNC P'!N17</f>
        <v>0</v>
      </c>
      <c r="Q17">
        <f>'UNC P'!O17</f>
        <v>22001</v>
      </c>
      <c r="R17">
        <f>'UNC P'!P17</f>
        <v>33062</v>
      </c>
      <c r="S17">
        <f>'UNC P'!Q17</f>
        <v>0</v>
      </c>
      <c r="T17">
        <f>'UNC P'!R17</f>
        <v>0</v>
      </c>
      <c r="U17">
        <f>'UNC P'!S17</f>
        <v>0</v>
      </c>
      <c r="V17">
        <f>'UNC P'!T17</f>
        <v>0</v>
      </c>
      <c r="W17">
        <f>'UNC P'!U17</f>
        <v>0</v>
      </c>
      <c r="X17">
        <f>'UNC P'!V17</f>
        <v>0</v>
      </c>
      <c r="Y17">
        <f>'UNC P'!W17</f>
        <v>0</v>
      </c>
      <c r="Z17">
        <f>'UNC P'!X17</f>
        <v>0</v>
      </c>
      <c r="AA17">
        <f>'UNC P'!Y17</f>
        <v>44583</v>
      </c>
      <c r="AB17">
        <f>'UNC P'!Z17</f>
        <v>1063134</v>
      </c>
      <c r="AC17">
        <f>'UNC P'!AA17</f>
        <v>1728143</v>
      </c>
      <c r="AD17">
        <f>'UNC P'!AB17</f>
        <v>0</v>
      </c>
      <c r="AE17">
        <f>'UNC P'!AC17</f>
        <v>0</v>
      </c>
      <c r="AF17">
        <f>'UNC P'!AD17</f>
        <v>1</v>
      </c>
      <c r="AG17">
        <f>'UNC P'!AE17</f>
        <v>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 s="2">
        <f>'UNC P'!AF17</f>
        <v>0</v>
      </c>
      <c r="AP17">
        <v>0</v>
      </c>
      <c r="AQ17">
        <v>0</v>
      </c>
      <c r="AR17">
        <v>0</v>
      </c>
    </row>
    <row r="18" spans="1:44" x14ac:dyDescent="0.2">
      <c r="A18">
        <f>'UNC P'!A18</f>
        <v>60005012</v>
      </c>
      <c r="B18" t="str">
        <f>'UNC P'!B18</f>
        <v>2018-19</v>
      </c>
      <c r="C18" t="str">
        <f>'UNC P'!C18</f>
        <v>UNC Pembroke</v>
      </c>
      <c r="D18" t="s">
        <v>129</v>
      </c>
      <c r="E18">
        <v>2</v>
      </c>
      <c r="F18">
        <f>'UNC P'!D18</f>
        <v>2842529</v>
      </c>
      <c r="G18">
        <f>'UNC P'!E18</f>
        <v>1949853</v>
      </c>
      <c r="H18">
        <f>'UNC P'!F18</f>
        <v>159540322808</v>
      </c>
      <c r="I18">
        <f>'UNC P'!G18</f>
        <v>19236360</v>
      </c>
      <c r="J18">
        <f>'UNC P'!H18</f>
        <v>1642877</v>
      </c>
      <c r="K18">
        <f>'UNC P'!I18</f>
        <v>915650</v>
      </c>
      <c r="L18">
        <f>'UNC P'!J18</f>
        <v>272133</v>
      </c>
      <c r="M18">
        <f>'UNC P'!K18</f>
        <v>2700</v>
      </c>
      <c r="N18">
        <f>'UNC P'!L18</f>
        <v>2411</v>
      </c>
      <c r="O18">
        <f>'UNC P'!M18</f>
        <v>0</v>
      </c>
      <c r="P18">
        <f>'UNC P'!N18</f>
        <v>0</v>
      </c>
      <c r="Q18">
        <f>'UNC P'!O18</f>
        <v>21456</v>
      </c>
      <c r="R18">
        <f>'UNC P'!P18</f>
        <v>32432</v>
      </c>
      <c r="S18">
        <f>'UNC P'!Q18</f>
        <v>0</v>
      </c>
      <c r="T18">
        <f>'UNC P'!R18</f>
        <v>0</v>
      </c>
      <c r="U18">
        <f>'UNC P'!S18</f>
        <v>0</v>
      </c>
      <c r="V18">
        <f>'UNC P'!T18</f>
        <v>0</v>
      </c>
      <c r="W18">
        <f>'UNC P'!U18</f>
        <v>0</v>
      </c>
      <c r="X18">
        <f>'UNC P'!V18</f>
        <v>0</v>
      </c>
      <c r="Y18">
        <f>'UNC P'!W18</f>
        <v>0</v>
      </c>
      <c r="Z18">
        <f>'UNC P'!X18</f>
        <v>0</v>
      </c>
      <c r="AA18">
        <f>'UNC P'!Y18</f>
        <v>32291</v>
      </c>
      <c r="AB18">
        <f>'UNC P'!Z18</f>
        <v>892676</v>
      </c>
      <c r="AC18">
        <f>'UNC P'!AA18</f>
        <v>1728143</v>
      </c>
      <c r="AD18">
        <f>'UNC P'!AB18</f>
        <v>0</v>
      </c>
      <c r="AE18">
        <f>'UNC P'!AC18</f>
        <v>0</v>
      </c>
      <c r="AF18">
        <f>'UNC P'!AD18</f>
        <v>1</v>
      </c>
      <c r="AG18">
        <f>'UNC P'!AE18</f>
        <v>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 s="2">
        <f>'UNC P'!AF18</f>
        <v>0</v>
      </c>
      <c r="AP18">
        <v>0</v>
      </c>
      <c r="AQ18">
        <v>0</v>
      </c>
      <c r="AR18">
        <v>0</v>
      </c>
    </row>
    <row r="19" spans="1:44" x14ac:dyDescent="0.2">
      <c r="A19">
        <f>'UNC P'!A19</f>
        <v>60005012</v>
      </c>
      <c r="B19" t="str">
        <f>'UNC P'!B19</f>
        <v>2019-20</v>
      </c>
      <c r="C19" t="str">
        <f>'UNC P'!C19</f>
        <v>UNC Pembroke</v>
      </c>
      <c r="D19" t="s">
        <v>129</v>
      </c>
      <c r="E19">
        <v>2</v>
      </c>
      <c r="F19">
        <f>'UNC P'!D19</f>
        <v>2635064.2999999998</v>
      </c>
      <c r="G19">
        <f>'UNC P'!E19</f>
        <v>1824635.5899999999</v>
      </c>
      <c r="H19">
        <f>'UNC P'!F19</f>
        <v>145840347894.39999</v>
      </c>
      <c r="I19">
        <f>'UNC P'!G19</f>
        <v>18078520</v>
      </c>
      <c r="J19">
        <f>'UNC P'!H19</f>
        <v>1592255.18</v>
      </c>
      <c r="K19">
        <f>'UNC P'!I19</f>
        <v>817311</v>
      </c>
      <c r="L19">
        <f>'UNC P'!J19</f>
        <v>192924.41</v>
      </c>
      <c r="M19">
        <f>'UNC P'!K19</f>
        <v>4200</v>
      </c>
      <c r="N19">
        <f>'UNC P'!L19</f>
        <v>5000</v>
      </c>
      <c r="O19">
        <f>'UNC P'!M19</f>
        <v>0</v>
      </c>
      <c r="P19">
        <f>'UNC P'!N19</f>
        <v>0</v>
      </c>
      <c r="Q19">
        <f>'UNC P'!O19</f>
        <v>20107.8</v>
      </c>
      <c r="R19">
        <f>'UNC P'!P19</f>
        <v>34456</v>
      </c>
      <c r="S19">
        <f>'UNC P'!Q19</f>
        <v>0</v>
      </c>
      <c r="T19">
        <f>'UNC P'!R19</f>
        <v>0</v>
      </c>
      <c r="U19">
        <f>'UNC P'!S19</f>
        <v>0</v>
      </c>
      <c r="V19">
        <f>'UNC P'!T19</f>
        <v>0</v>
      </c>
      <c r="W19">
        <f>'UNC P'!U19</f>
        <v>0</v>
      </c>
      <c r="X19">
        <f>'UNC P'!V19</f>
        <v>0</v>
      </c>
      <c r="Y19">
        <f>'UNC P'!W19</f>
        <v>0</v>
      </c>
      <c r="Z19">
        <f>'UNC P'!X19</f>
        <v>0</v>
      </c>
      <c r="AA19">
        <f>'UNC P'!Y19</f>
        <v>27888.805</v>
      </c>
      <c r="AB19">
        <f>'UNC P'!Z19</f>
        <v>810428.71</v>
      </c>
      <c r="AC19">
        <f>'UNC P'!AA19</f>
        <v>1728143</v>
      </c>
      <c r="AD19">
        <f>'UNC P'!AB19</f>
        <v>68590</v>
      </c>
      <c r="AE19">
        <f>'UNC P'!AC19</f>
        <v>34904</v>
      </c>
      <c r="AF19">
        <f>'UNC P'!AD19</f>
        <v>1</v>
      </c>
      <c r="AG19">
        <f>'UNC P'!AE19</f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 s="2">
        <f>'UNC P'!AF19</f>
        <v>0</v>
      </c>
      <c r="AP19">
        <v>0</v>
      </c>
      <c r="AQ19">
        <v>0</v>
      </c>
      <c r="AR19">
        <v>0</v>
      </c>
    </row>
    <row r="20" spans="1:44" x14ac:dyDescent="0.2">
      <c r="A20">
        <f>'UNC P'!A20</f>
        <v>60005012</v>
      </c>
      <c r="B20" t="str">
        <f>'UNC P'!B20</f>
        <v>2020-21</v>
      </c>
      <c r="C20" t="str">
        <f>'UNC P'!C20</f>
        <v>UNC Pembroke</v>
      </c>
      <c r="D20" t="s">
        <v>129</v>
      </c>
      <c r="E20">
        <v>2</v>
      </c>
      <c r="F20">
        <f>'UNC P'!D20</f>
        <v>3069183</v>
      </c>
      <c r="G20">
        <f>'UNC P'!E20</f>
        <v>2179055</v>
      </c>
      <c r="H20">
        <f>'UNC P'!F20</f>
        <v>155914389536</v>
      </c>
      <c r="I20">
        <f>'UNC P'!G20</f>
        <v>20474096</v>
      </c>
      <c r="J20">
        <f>'UNC P'!H20</f>
        <v>1920363</v>
      </c>
      <c r="K20">
        <f>'UNC P'!I20</f>
        <v>838015</v>
      </c>
      <c r="L20">
        <f>'UNC P'!J20</f>
        <v>210084</v>
      </c>
      <c r="M20">
        <f>'UNC P'!K20</f>
        <v>0</v>
      </c>
      <c r="N20">
        <f>'UNC P'!L20</f>
        <v>0</v>
      </c>
      <c r="O20">
        <f>'UNC P'!M20</f>
        <v>0</v>
      </c>
      <c r="P20">
        <f>'UNC P'!N20</f>
        <v>0</v>
      </c>
      <c r="Q20">
        <f>'UNC P'!O20</f>
        <v>24608</v>
      </c>
      <c r="R20">
        <f>'UNC P'!P20</f>
        <v>48608</v>
      </c>
      <c r="S20">
        <f>'UNC P'!Q20</f>
        <v>0</v>
      </c>
      <c r="T20">
        <f>'UNC P'!R20</f>
        <v>0</v>
      </c>
      <c r="U20">
        <f>'UNC P'!S20</f>
        <v>0</v>
      </c>
      <c r="V20">
        <f>'UNC P'!T20</f>
        <v>0</v>
      </c>
      <c r="W20">
        <f>'UNC P'!U20</f>
        <v>0</v>
      </c>
      <c r="X20">
        <f>'UNC P'!V20</f>
        <v>0</v>
      </c>
      <c r="Y20">
        <f>'UNC P'!W20</f>
        <v>0</v>
      </c>
      <c r="Z20">
        <f>'UNC P'!X20</f>
        <v>0</v>
      </c>
      <c r="AA20">
        <f>'UNC P'!Y20</f>
        <v>33428.25</v>
      </c>
      <c r="AB20">
        <f>'UNC P'!Z20</f>
        <v>890128</v>
      </c>
      <c r="AC20">
        <f>'UNC P'!AA20</f>
        <v>1796733</v>
      </c>
      <c r="AD20">
        <f>'UNC P'!AB20</f>
        <v>0</v>
      </c>
      <c r="AE20">
        <f>'UNC P'!AC20</f>
        <v>0</v>
      </c>
      <c r="AF20">
        <f>'UNC P'!AD20</f>
        <v>1</v>
      </c>
      <c r="AG20">
        <f>'UNC P'!AE20</f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 s="2">
        <f>'UNC P'!AF20</f>
        <v>0</v>
      </c>
      <c r="AP20">
        <v>0</v>
      </c>
      <c r="AQ20">
        <v>0</v>
      </c>
      <c r="AR20">
        <v>0</v>
      </c>
    </row>
    <row r="21" spans="1:44" x14ac:dyDescent="0.2">
      <c r="A21">
        <f>'UNC P'!A21</f>
        <v>60005012</v>
      </c>
      <c r="B21" t="str">
        <f>'UNC P'!B21</f>
        <v>2021-22</v>
      </c>
      <c r="C21" t="str">
        <f>'UNC P'!C21</f>
        <v>UNC Pembroke</v>
      </c>
      <c r="D21" t="s">
        <v>129</v>
      </c>
      <c r="E21">
        <v>2</v>
      </c>
      <c r="F21">
        <f>'UNC P'!D21</f>
        <v>3384565.0699999994</v>
      </c>
      <c r="G21">
        <f>'UNC P'!E21</f>
        <v>2604454.3299999996</v>
      </c>
      <c r="H21">
        <f>'UNC P'!F21</f>
        <v>117846390772</v>
      </c>
      <c r="I21">
        <f>'UNC P'!G21</f>
        <v>19439353</v>
      </c>
      <c r="J21">
        <f>'UNC P'!H21</f>
        <v>2189653.0299999998</v>
      </c>
      <c r="K21">
        <f>'UNC P'!I21</f>
        <v>494818</v>
      </c>
      <c r="L21">
        <f>'UNC P'!J21</f>
        <v>342980.96</v>
      </c>
      <c r="M21">
        <f>'UNC P'!K21</f>
        <v>0</v>
      </c>
      <c r="N21">
        <f>'UNC P'!L21</f>
        <v>0</v>
      </c>
      <c r="O21">
        <f>'UNC P'!M21</f>
        <v>0</v>
      </c>
      <c r="P21">
        <f>'UNC P'!N21</f>
        <v>0</v>
      </c>
      <c r="Q21">
        <f>'UNC P'!O21</f>
        <v>22232</v>
      </c>
      <c r="R21">
        <f>'UNC P'!P21</f>
        <v>71820.34</v>
      </c>
      <c r="S21">
        <f>'UNC P'!Q21</f>
        <v>0</v>
      </c>
      <c r="T21">
        <f>'UNC P'!R21</f>
        <v>0</v>
      </c>
      <c r="U21">
        <f>'UNC P'!S21</f>
        <v>0</v>
      </c>
      <c r="V21">
        <f>'UNC P'!T21</f>
        <v>0</v>
      </c>
      <c r="W21">
        <f>'UNC P'!U21</f>
        <v>0</v>
      </c>
      <c r="X21">
        <f>'UNC P'!V21</f>
        <v>0</v>
      </c>
      <c r="Y21">
        <f>'UNC P'!W21</f>
        <v>0</v>
      </c>
      <c r="Z21">
        <f>'UNC P'!X21</f>
        <v>0</v>
      </c>
      <c r="AA21">
        <f>'UNC P'!Y21</f>
        <v>28113</v>
      </c>
      <c r="AB21">
        <f>'UNC P'!Z21</f>
        <v>780110.74</v>
      </c>
      <c r="AC21">
        <f>'UNC P'!AA21</f>
        <v>1796733</v>
      </c>
      <c r="AD21">
        <f>'UNC P'!AB21</f>
        <v>0</v>
      </c>
      <c r="AE21">
        <f>'UNC P'!AC21</f>
        <v>0</v>
      </c>
      <c r="AF21">
        <f>'UNC P'!AD21</f>
        <v>1</v>
      </c>
      <c r="AG21">
        <f>'UNC P'!AE21</f>
        <v>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 s="2">
        <f>'UNC P'!AF21</f>
        <v>0</v>
      </c>
      <c r="AP21">
        <v>0</v>
      </c>
      <c r="AQ21">
        <v>0</v>
      </c>
      <c r="AR21">
        <v>0</v>
      </c>
    </row>
    <row r="22" spans="1:44" x14ac:dyDescent="0.2">
      <c r="A22">
        <f>'UNC P'!A22</f>
        <v>60005012</v>
      </c>
      <c r="B22" t="str">
        <f>'UNC P'!B22</f>
        <v>2022-23</v>
      </c>
      <c r="C22" t="str">
        <f>'UNC P'!C22</f>
        <v>UNC Pembroke</v>
      </c>
      <c r="D22" t="s">
        <v>129</v>
      </c>
      <c r="E22">
        <v>2</v>
      </c>
      <c r="F22">
        <f>'UNC P'!D22</f>
        <v>2930221.61</v>
      </c>
      <c r="G22">
        <f>'UNC P'!E22</f>
        <v>2232521.61</v>
      </c>
      <c r="H22">
        <f>'UNC P'!F22</f>
        <v>142667429388</v>
      </c>
      <c r="I22">
        <f>'UNC P'!G22</f>
        <v>18796327</v>
      </c>
      <c r="J22">
        <f>'UNC P'!H22</f>
        <v>1781926.22</v>
      </c>
      <c r="K22">
        <f>'UNC P'!I22</f>
        <v>762186</v>
      </c>
      <c r="L22">
        <f>'UNC P'!J22</f>
        <v>373418.1</v>
      </c>
      <c r="M22">
        <f>'UNC P'!K22</f>
        <v>0</v>
      </c>
      <c r="N22">
        <f>'UNC P'!L22</f>
        <v>0</v>
      </c>
      <c r="O22">
        <f>'UNC P'!M22</f>
        <v>0</v>
      </c>
      <c r="P22">
        <f>'UNC P'!N22</f>
        <v>0</v>
      </c>
      <c r="Q22">
        <f>'UNC P'!O22</f>
        <v>25268</v>
      </c>
      <c r="R22">
        <f>'UNC P'!P22</f>
        <v>77177.289999999994</v>
      </c>
      <c r="S22">
        <f>'UNC P'!Q22</f>
        <v>0</v>
      </c>
      <c r="T22">
        <f>'UNC P'!R22</f>
        <v>0</v>
      </c>
      <c r="U22">
        <f>'UNC P'!S22</f>
        <v>0</v>
      </c>
      <c r="V22">
        <f>'UNC P'!T22</f>
        <v>0</v>
      </c>
      <c r="W22">
        <f>'UNC P'!U22</f>
        <v>0</v>
      </c>
      <c r="X22">
        <f>'UNC P'!V22</f>
        <v>0</v>
      </c>
      <c r="Y22">
        <f>'UNC P'!W22</f>
        <v>0</v>
      </c>
      <c r="Z22">
        <f>'UNC P'!X22</f>
        <v>0</v>
      </c>
      <c r="AA22">
        <f>'UNC P'!Y22</f>
        <v>24640</v>
      </c>
      <c r="AB22">
        <f>'UNC P'!Z22</f>
        <v>697700</v>
      </c>
      <c r="AC22">
        <f>'UNC P'!AA22</f>
        <v>1796733</v>
      </c>
      <c r="AD22">
        <f>'UNC P'!AB22</f>
        <v>0</v>
      </c>
      <c r="AE22">
        <f>'UNC P'!AC22</f>
        <v>0</v>
      </c>
      <c r="AF22">
        <f>'UNC P'!AD22</f>
        <v>1</v>
      </c>
      <c r="AG22">
        <f>'UNC P'!AE22</f>
        <v>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 s="2">
        <f>'UNC P'!AF22</f>
        <v>0</v>
      </c>
      <c r="AP22">
        <v>0</v>
      </c>
      <c r="AQ22">
        <v>0</v>
      </c>
      <c r="AR22">
        <v>0</v>
      </c>
    </row>
    <row r="23" spans="1:44" x14ac:dyDescent="0.2">
      <c r="A23">
        <f>'UNC P'!A23</f>
        <v>60005012</v>
      </c>
      <c r="B23" t="str">
        <f>'UNC P'!B23</f>
        <v>2023-24</v>
      </c>
      <c r="C23" t="str">
        <f>'UNC P'!C23</f>
        <v>UNC Pembroke</v>
      </c>
      <c r="D23" t="s">
        <v>129</v>
      </c>
      <c r="E23">
        <v>2</v>
      </c>
      <c r="F23">
        <f>'UNC P'!D23</f>
        <v>0</v>
      </c>
      <c r="G23">
        <f>'UNC P'!E23</f>
        <v>0</v>
      </c>
      <c r="H23">
        <f>'UNC P'!F23</f>
        <v>0</v>
      </c>
      <c r="I23">
        <f>'UNC P'!G23</f>
        <v>0</v>
      </c>
      <c r="J23">
        <f>'UNC P'!H23</f>
        <v>0</v>
      </c>
      <c r="K23">
        <f>'UNC P'!I23</f>
        <v>0</v>
      </c>
      <c r="L23">
        <f>'UNC P'!J23</f>
        <v>0</v>
      </c>
      <c r="M23">
        <f>'UNC P'!K23</f>
        <v>0</v>
      </c>
      <c r="N23">
        <f>'UNC P'!L23</f>
        <v>0</v>
      </c>
      <c r="O23">
        <f>'UNC P'!M23</f>
        <v>0</v>
      </c>
      <c r="P23">
        <f>'UNC P'!N23</f>
        <v>0</v>
      </c>
      <c r="Q23">
        <f>'UNC P'!O23</f>
        <v>0</v>
      </c>
      <c r="R23">
        <f>'UNC P'!P23</f>
        <v>0</v>
      </c>
      <c r="S23">
        <f>'UNC P'!Q23</f>
        <v>0</v>
      </c>
      <c r="T23">
        <f>'UNC P'!R23</f>
        <v>0</v>
      </c>
      <c r="U23">
        <f>'UNC P'!S23</f>
        <v>0</v>
      </c>
      <c r="V23">
        <f>'UNC P'!T23</f>
        <v>0</v>
      </c>
      <c r="W23">
        <f>'UNC P'!U23</f>
        <v>0</v>
      </c>
      <c r="X23">
        <f>'UNC P'!V23</f>
        <v>0</v>
      </c>
      <c r="Y23">
        <f>'UNC P'!W23</f>
        <v>0</v>
      </c>
      <c r="Z23">
        <f>'UNC P'!X23</f>
        <v>0</v>
      </c>
      <c r="AA23">
        <f>'UNC P'!Y23</f>
        <v>0</v>
      </c>
      <c r="AB23">
        <f>'UNC P'!Z23</f>
        <v>0</v>
      </c>
      <c r="AC23">
        <f>'UNC P'!AA23</f>
        <v>1796733</v>
      </c>
      <c r="AD23">
        <f>'UNC P'!AB23</f>
        <v>0</v>
      </c>
      <c r="AE23">
        <f>'UNC P'!AC23</f>
        <v>0</v>
      </c>
      <c r="AF23">
        <f>'UNC P'!AD23</f>
        <v>1</v>
      </c>
      <c r="AG23">
        <f>'UNC P'!AE23</f>
        <v>1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 s="2">
        <f>'UNC P'!AF23</f>
        <v>0</v>
      </c>
      <c r="AP23">
        <v>0</v>
      </c>
      <c r="AQ23">
        <v>0</v>
      </c>
      <c r="AR23">
        <v>0</v>
      </c>
    </row>
    <row r="24" spans="1:44" x14ac:dyDescent="0.2">
      <c r="A24">
        <f>'UNC P'!A24</f>
        <v>60005012</v>
      </c>
      <c r="B24" t="str">
        <f>'UNC P'!B24</f>
        <v>2024-25</v>
      </c>
      <c r="C24" t="str">
        <f>'UNC P'!C24</f>
        <v>UNC Pembroke</v>
      </c>
      <c r="D24" t="s">
        <v>129</v>
      </c>
      <c r="E24">
        <v>2</v>
      </c>
      <c r="F24">
        <f>'UNC P'!D24</f>
        <v>0</v>
      </c>
      <c r="G24">
        <f>'UNC P'!E24</f>
        <v>0</v>
      </c>
      <c r="H24">
        <f>'UNC P'!F24</f>
        <v>0</v>
      </c>
      <c r="I24">
        <f>'UNC P'!G24</f>
        <v>0</v>
      </c>
      <c r="J24">
        <f>'UNC P'!H24</f>
        <v>0</v>
      </c>
      <c r="K24">
        <f>'UNC P'!I24</f>
        <v>0</v>
      </c>
      <c r="L24">
        <f>'UNC P'!J24</f>
        <v>0</v>
      </c>
      <c r="M24">
        <f>'UNC P'!K24</f>
        <v>0</v>
      </c>
      <c r="N24">
        <f>'UNC P'!L24</f>
        <v>0</v>
      </c>
      <c r="O24">
        <f>'UNC P'!M24</f>
        <v>0</v>
      </c>
      <c r="P24">
        <f>'UNC P'!N24</f>
        <v>0</v>
      </c>
      <c r="Q24">
        <f>'UNC P'!O24</f>
        <v>0</v>
      </c>
      <c r="R24">
        <f>'UNC P'!P24</f>
        <v>0</v>
      </c>
      <c r="S24">
        <f>'UNC P'!Q24</f>
        <v>0</v>
      </c>
      <c r="T24">
        <f>'UNC P'!R24</f>
        <v>0</v>
      </c>
      <c r="U24">
        <f>'UNC P'!S24</f>
        <v>0</v>
      </c>
      <c r="V24">
        <f>'UNC P'!T24</f>
        <v>0</v>
      </c>
      <c r="W24">
        <f>'UNC P'!U24</f>
        <v>0</v>
      </c>
      <c r="X24">
        <f>'UNC P'!V24</f>
        <v>0</v>
      </c>
      <c r="Y24">
        <f>'UNC P'!W24</f>
        <v>0</v>
      </c>
      <c r="Z24">
        <f>'UNC P'!X24</f>
        <v>0</v>
      </c>
      <c r="AA24">
        <f>'UNC P'!Y24</f>
        <v>0</v>
      </c>
      <c r="AB24">
        <f>'UNC P'!Z24</f>
        <v>0</v>
      </c>
      <c r="AC24">
        <f>'UNC P'!AA24</f>
        <v>1796733</v>
      </c>
      <c r="AD24">
        <f>'UNC P'!AB24</f>
        <v>0</v>
      </c>
      <c r="AE24">
        <f>'UNC P'!AC24</f>
        <v>0</v>
      </c>
      <c r="AF24">
        <f>'UNC P'!AD24</f>
        <v>1</v>
      </c>
      <c r="AG24">
        <f>'UNC P'!AE24</f>
        <v>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 s="2">
        <f>'UNC P'!AF24</f>
        <v>0</v>
      </c>
      <c r="AP24">
        <v>0</v>
      </c>
      <c r="AQ24">
        <v>0</v>
      </c>
      <c r="AR24">
        <v>0</v>
      </c>
    </row>
    <row r="25" spans="1:44" x14ac:dyDescent="0.2">
      <c r="A25">
        <f>'UNC P'!A25</f>
        <v>60005012</v>
      </c>
      <c r="B25" t="str">
        <f>'UNC P'!B25</f>
        <v>2025-26</v>
      </c>
      <c r="C25" t="str">
        <f>'UNC P'!C25</f>
        <v>UNC Pembroke</v>
      </c>
      <c r="D25" t="s">
        <v>129</v>
      </c>
      <c r="E25">
        <v>2</v>
      </c>
      <c r="F25">
        <f>'UNC P'!D25</f>
        <v>0</v>
      </c>
      <c r="G25">
        <f>'UNC P'!E25</f>
        <v>0</v>
      </c>
      <c r="H25">
        <f>'UNC P'!F25</f>
        <v>0</v>
      </c>
      <c r="I25">
        <f>'UNC P'!G25</f>
        <v>0</v>
      </c>
      <c r="J25">
        <f>'UNC P'!H25</f>
        <v>0</v>
      </c>
      <c r="K25">
        <f>'UNC P'!I25</f>
        <v>0</v>
      </c>
      <c r="L25">
        <f>'UNC P'!J25</f>
        <v>0</v>
      </c>
      <c r="M25">
        <f>'UNC P'!K25</f>
        <v>0</v>
      </c>
      <c r="N25">
        <f>'UNC P'!L25</f>
        <v>0</v>
      </c>
      <c r="O25">
        <f>'UNC P'!M25</f>
        <v>0</v>
      </c>
      <c r="P25">
        <f>'UNC P'!N25</f>
        <v>0</v>
      </c>
      <c r="Q25">
        <f>'UNC P'!O25</f>
        <v>0</v>
      </c>
      <c r="R25">
        <f>'UNC P'!P25</f>
        <v>0</v>
      </c>
      <c r="S25">
        <f>'UNC P'!Q25</f>
        <v>0</v>
      </c>
      <c r="T25">
        <f>'UNC P'!R25</f>
        <v>0</v>
      </c>
      <c r="U25">
        <f>'UNC P'!S25</f>
        <v>0</v>
      </c>
      <c r="V25">
        <f>'UNC P'!T25</f>
        <v>0</v>
      </c>
      <c r="W25">
        <f>'UNC P'!U25</f>
        <v>0</v>
      </c>
      <c r="X25">
        <f>'UNC P'!V25</f>
        <v>0</v>
      </c>
      <c r="Y25">
        <f>'UNC P'!W25</f>
        <v>0</v>
      </c>
      <c r="Z25">
        <f>'UNC P'!X25</f>
        <v>0</v>
      </c>
      <c r="AA25">
        <f>'UNC P'!Y25</f>
        <v>0</v>
      </c>
      <c r="AB25">
        <f>'UNC P'!Z25</f>
        <v>0</v>
      </c>
      <c r="AC25">
        <f>'UNC P'!AA25</f>
        <v>0</v>
      </c>
      <c r="AD25">
        <f>'UNC P'!AB25</f>
        <v>0</v>
      </c>
      <c r="AE25">
        <f>'UNC P'!AC25</f>
        <v>0</v>
      </c>
      <c r="AF25">
        <f>'UNC P'!AD25</f>
        <v>0</v>
      </c>
      <c r="AG25">
        <f>'UNC P'!AE25</f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 s="2">
        <f>'UNC P'!AF25</f>
        <v>0</v>
      </c>
      <c r="AP25">
        <v>0</v>
      </c>
      <c r="AQ25">
        <v>0</v>
      </c>
      <c r="AR25">
        <v>0</v>
      </c>
    </row>
    <row r="26" spans="1:44" x14ac:dyDescent="0.2">
      <c r="A26">
        <f>'UNC P'!A26</f>
        <v>60005012</v>
      </c>
      <c r="B26" t="str">
        <f>'UNC P'!B26</f>
        <v>2026-27</v>
      </c>
      <c r="C26" t="str">
        <f>'UNC P'!C26</f>
        <v>UNC Pembroke</v>
      </c>
      <c r="D26" t="s">
        <v>129</v>
      </c>
      <c r="E26">
        <v>2</v>
      </c>
      <c r="F26">
        <f>'UNC P'!D26</f>
        <v>0</v>
      </c>
      <c r="G26">
        <f>'UNC P'!E26</f>
        <v>0</v>
      </c>
      <c r="H26">
        <f>'UNC P'!F26</f>
        <v>0</v>
      </c>
      <c r="I26">
        <f>'UNC P'!G26</f>
        <v>0</v>
      </c>
      <c r="J26">
        <f>'UNC P'!H26</f>
        <v>0</v>
      </c>
      <c r="K26">
        <f>'UNC P'!I26</f>
        <v>0</v>
      </c>
      <c r="L26">
        <f>'UNC P'!J26</f>
        <v>0</v>
      </c>
      <c r="M26">
        <f>'UNC P'!K26</f>
        <v>0</v>
      </c>
      <c r="N26">
        <f>'UNC P'!L26</f>
        <v>0</v>
      </c>
      <c r="O26">
        <f>'UNC P'!M26</f>
        <v>0</v>
      </c>
      <c r="P26">
        <f>'UNC P'!N26</f>
        <v>0</v>
      </c>
      <c r="Q26">
        <f>'UNC P'!O26</f>
        <v>0</v>
      </c>
      <c r="R26">
        <f>'UNC P'!P26</f>
        <v>0</v>
      </c>
      <c r="S26">
        <f>'UNC P'!Q26</f>
        <v>0</v>
      </c>
      <c r="T26">
        <f>'UNC P'!R26</f>
        <v>0</v>
      </c>
      <c r="U26">
        <f>'UNC P'!S26</f>
        <v>0</v>
      </c>
      <c r="V26">
        <f>'UNC P'!T26</f>
        <v>0</v>
      </c>
      <c r="W26">
        <f>'UNC P'!U26</f>
        <v>0</v>
      </c>
      <c r="X26">
        <f>'UNC P'!V26</f>
        <v>0</v>
      </c>
      <c r="Y26">
        <f>'UNC P'!W26</f>
        <v>0</v>
      </c>
      <c r="Z26">
        <f>'UNC P'!X26</f>
        <v>0</v>
      </c>
      <c r="AA26">
        <f>'UNC P'!Y26</f>
        <v>0</v>
      </c>
      <c r="AB26">
        <f>'UNC P'!Z26</f>
        <v>0</v>
      </c>
      <c r="AC26">
        <f>'UNC P'!AA26</f>
        <v>0</v>
      </c>
      <c r="AD26">
        <f>'UNC P'!AB26</f>
        <v>0</v>
      </c>
      <c r="AE26">
        <f>'UNC P'!AC26</f>
        <v>0</v>
      </c>
      <c r="AF26">
        <f>'UNC P'!AD26</f>
        <v>0</v>
      </c>
      <c r="AG26">
        <f>'UNC P'!AE26</f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 s="2">
        <f>'UNC P'!AF26</f>
        <v>0</v>
      </c>
      <c r="AP26">
        <v>0</v>
      </c>
      <c r="AQ26">
        <v>0</v>
      </c>
      <c r="AR26">
        <v>0</v>
      </c>
    </row>
    <row r="27" spans="1:44" x14ac:dyDescent="0.2">
      <c r="A27">
        <f>'UNC P'!A27</f>
        <v>60005012</v>
      </c>
      <c r="B27" t="str">
        <f>'UNC P'!B27</f>
        <v>2027-28</v>
      </c>
      <c r="C27" t="str">
        <f>'UNC P'!C27</f>
        <v>UNC Pembroke</v>
      </c>
      <c r="D27" t="s">
        <v>129</v>
      </c>
      <c r="E27">
        <v>2</v>
      </c>
      <c r="F27">
        <f>'UNC P'!D27</f>
        <v>0</v>
      </c>
      <c r="G27">
        <f>'UNC P'!E27</f>
        <v>0</v>
      </c>
      <c r="H27">
        <f>'UNC P'!F27</f>
        <v>0</v>
      </c>
      <c r="I27">
        <f>'UNC P'!G27</f>
        <v>0</v>
      </c>
      <c r="J27">
        <f>'UNC P'!H27</f>
        <v>0</v>
      </c>
      <c r="K27">
        <f>'UNC P'!I27</f>
        <v>0</v>
      </c>
      <c r="L27">
        <f>'UNC P'!J27</f>
        <v>0</v>
      </c>
      <c r="M27">
        <f>'UNC P'!K27</f>
        <v>0</v>
      </c>
      <c r="N27">
        <f>'UNC P'!L27</f>
        <v>0</v>
      </c>
      <c r="O27">
        <f>'UNC P'!M27</f>
        <v>0</v>
      </c>
      <c r="P27">
        <f>'UNC P'!N27</f>
        <v>0</v>
      </c>
      <c r="Q27">
        <f>'UNC P'!O27</f>
        <v>0</v>
      </c>
      <c r="R27">
        <f>'UNC P'!P27</f>
        <v>0</v>
      </c>
      <c r="S27">
        <f>'UNC P'!Q27</f>
        <v>0</v>
      </c>
      <c r="T27">
        <f>'UNC P'!R27</f>
        <v>0</v>
      </c>
      <c r="U27">
        <f>'UNC P'!S27</f>
        <v>0</v>
      </c>
      <c r="V27">
        <f>'UNC P'!T27</f>
        <v>0</v>
      </c>
      <c r="W27">
        <f>'UNC P'!U27</f>
        <v>0</v>
      </c>
      <c r="X27">
        <f>'UNC P'!V27</f>
        <v>0</v>
      </c>
      <c r="Y27">
        <f>'UNC P'!W27</f>
        <v>0</v>
      </c>
      <c r="Z27">
        <f>'UNC P'!X27</f>
        <v>0</v>
      </c>
      <c r="AA27">
        <f>'UNC P'!Y27</f>
        <v>0</v>
      </c>
      <c r="AB27">
        <f>'UNC P'!Z27</f>
        <v>0</v>
      </c>
      <c r="AC27">
        <f>'UNC P'!AA27</f>
        <v>0</v>
      </c>
      <c r="AD27">
        <f>'UNC P'!AB27</f>
        <v>0</v>
      </c>
      <c r="AE27">
        <f>'UNC P'!AC27</f>
        <v>0</v>
      </c>
      <c r="AF27">
        <f>'UNC P'!AD27</f>
        <v>0</v>
      </c>
      <c r="AG27">
        <f>'UNC P'!AE27</f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 s="2">
        <f>'UNC P'!AF27</f>
        <v>0</v>
      </c>
      <c r="AP27">
        <v>0</v>
      </c>
      <c r="AQ27">
        <v>0</v>
      </c>
      <c r="AR27">
        <v>0</v>
      </c>
    </row>
    <row r="28" spans="1:44" x14ac:dyDescent="0.2">
      <c r="A28">
        <f>'UNC P'!A28</f>
        <v>60005012</v>
      </c>
      <c r="B28" t="str">
        <f>'UNC P'!B28</f>
        <v>2028-29</v>
      </c>
      <c r="C28" t="str">
        <f>'UNC P'!C28</f>
        <v>UNC Pembroke</v>
      </c>
      <c r="D28" t="s">
        <v>129</v>
      </c>
      <c r="E28">
        <v>2</v>
      </c>
      <c r="F28">
        <f>'UNC P'!D28</f>
        <v>0</v>
      </c>
      <c r="G28">
        <f>'UNC P'!E28</f>
        <v>0</v>
      </c>
      <c r="H28">
        <f>'UNC P'!F28</f>
        <v>0</v>
      </c>
      <c r="I28">
        <f>'UNC P'!G28</f>
        <v>0</v>
      </c>
      <c r="J28">
        <f>'UNC P'!H28</f>
        <v>0</v>
      </c>
      <c r="K28">
        <f>'UNC P'!I28</f>
        <v>0</v>
      </c>
      <c r="L28">
        <f>'UNC P'!J28</f>
        <v>0</v>
      </c>
      <c r="M28">
        <f>'UNC P'!K28</f>
        <v>0</v>
      </c>
      <c r="N28">
        <f>'UNC P'!L28</f>
        <v>0</v>
      </c>
      <c r="O28">
        <f>'UNC P'!M28</f>
        <v>0</v>
      </c>
      <c r="P28">
        <f>'UNC P'!N28</f>
        <v>0</v>
      </c>
      <c r="Q28">
        <f>'UNC P'!O28</f>
        <v>0</v>
      </c>
      <c r="R28">
        <f>'UNC P'!P28</f>
        <v>0</v>
      </c>
      <c r="S28">
        <f>'UNC P'!Q28</f>
        <v>0</v>
      </c>
      <c r="T28">
        <f>'UNC P'!R28</f>
        <v>0</v>
      </c>
      <c r="U28">
        <f>'UNC P'!S28</f>
        <v>0</v>
      </c>
      <c r="V28">
        <f>'UNC P'!T28</f>
        <v>0</v>
      </c>
      <c r="W28">
        <f>'UNC P'!U28</f>
        <v>0</v>
      </c>
      <c r="X28">
        <f>'UNC P'!V28</f>
        <v>0</v>
      </c>
      <c r="Y28">
        <f>'UNC P'!W28</f>
        <v>0</v>
      </c>
      <c r="Z28">
        <f>'UNC P'!X28</f>
        <v>0</v>
      </c>
      <c r="AA28">
        <f>'UNC P'!Y28</f>
        <v>0</v>
      </c>
      <c r="AB28">
        <f>'UNC P'!Z28</f>
        <v>0</v>
      </c>
      <c r="AC28">
        <f>'UNC P'!AA28</f>
        <v>0</v>
      </c>
      <c r="AD28">
        <f>'UNC P'!AB28</f>
        <v>0</v>
      </c>
      <c r="AE28">
        <f>'UNC P'!AC28</f>
        <v>0</v>
      </c>
      <c r="AF28">
        <f>'UNC P'!AD28</f>
        <v>0</v>
      </c>
      <c r="AG28">
        <f>'UNC P'!AE28</f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s="2">
        <f>'UNC P'!AF28</f>
        <v>0</v>
      </c>
      <c r="AP28">
        <v>0</v>
      </c>
      <c r="AQ28">
        <v>0</v>
      </c>
      <c r="AR28">
        <v>0</v>
      </c>
    </row>
    <row r="29" spans="1:44" x14ac:dyDescent="0.2">
      <c r="A29">
        <f>'UNC P'!A29</f>
        <v>60005012</v>
      </c>
      <c r="B29" t="str">
        <f>'UNC P'!B29</f>
        <v>2029-30</v>
      </c>
      <c r="C29" t="str">
        <f>'UNC P'!C29</f>
        <v>UNC Pembroke</v>
      </c>
      <c r="D29" t="s">
        <v>129</v>
      </c>
      <c r="E29">
        <v>2</v>
      </c>
      <c r="F29">
        <f>'UNC P'!D29</f>
        <v>0</v>
      </c>
      <c r="G29">
        <f>'UNC P'!E29</f>
        <v>0</v>
      </c>
      <c r="H29">
        <f>'UNC P'!F29</f>
        <v>0</v>
      </c>
      <c r="I29">
        <f>'UNC P'!G29</f>
        <v>0</v>
      </c>
      <c r="J29">
        <f>'UNC P'!H29</f>
        <v>0</v>
      </c>
      <c r="K29">
        <f>'UNC P'!I29</f>
        <v>0</v>
      </c>
      <c r="L29">
        <f>'UNC P'!J29</f>
        <v>0</v>
      </c>
      <c r="M29">
        <f>'UNC P'!K29</f>
        <v>0</v>
      </c>
      <c r="N29">
        <f>'UNC P'!L29</f>
        <v>0</v>
      </c>
      <c r="O29">
        <f>'UNC P'!M29</f>
        <v>0</v>
      </c>
      <c r="P29">
        <f>'UNC P'!N29</f>
        <v>0</v>
      </c>
      <c r="Q29">
        <f>'UNC P'!O29</f>
        <v>0</v>
      </c>
      <c r="R29">
        <f>'UNC P'!P29</f>
        <v>0</v>
      </c>
      <c r="S29">
        <f>'UNC P'!Q29</f>
        <v>0</v>
      </c>
      <c r="T29">
        <f>'UNC P'!R29</f>
        <v>0</v>
      </c>
      <c r="U29">
        <f>'UNC P'!S29</f>
        <v>0</v>
      </c>
      <c r="V29">
        <f>'UNC P'!T29</f>
        <v>0</v>
      </c>
      <c r="W29">
        <f>'UNC P'!U29</f>
        <v>0</v>
      </c>
      <c r="X29">
        <f>'UNC P'!V29</f>
        <v>0</v>
      </c>
      <c r="Y29">
        <f>'UNC P'!W29</f>
        <v>0</v>
      </c>
      <c r="Z29">
        <f>'UNC P'!X29</f>
        <v>0</v>
      </c>
      <c r="AA29">
        <f>'UNC P'!Y29</f>
        <v>0</v>
      </c>
      <c r="AB29">
        <f>'UNC P'!Z29</f>
        <v>0</v>
      </c>
      <c r="AC29">
        <f>'UNC P'!AA29</f>
        <v>0</v>
      </c>
      <c r="AD29">
        <f>'UNC P'!AB29</f>
        <v>0</v>
      </c>
      <c r="AE29">
        <f>'UNC P'!AC29</f>
        <v>0</v>
      </c>
      <c r="AF29">
        <f>'UNC P'!AD29</f>
        <v>0</v>
      </c>
      <c r="AG29">
        <f>'UNC P'!AE29</f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 s="2">
        <f>'UNC P'!AF29</f>
        <v>0</v>
      </c>
      <c r="AP29">
        <v>0</v>
      </c>
      <c r="AQ29">
        <v>0</v>
      </c>
      <c r="AR29">
        <v>0</v>
      </c>
    </row>
  </sheetData>
  <sheetProtection algorithmName="SHA-512" hashValue="FDNP489sJocAXQgJkVVYPhFB5VTb/FSS1dzUHAaegp+GjM9Aofhvxuv+XTvFhFWGrkkib/BQWW/Zv/KxKSI7NQ==" saltValue="XqiiWSTksk59rnspaSqSu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7F683230EBDD40A3F67415E3DB9B4D" ma:contentTypeVersion="13" ma:contentTypeDescription="Create a new document." ma:contentTypeScope="" ma:versionID="0767fa276b36f629b913894b134432f2">
  <xsd:schema xmlns:xsd="http://www.w3.org/2001/XMLSchema" xmlns:xs="http://www.w3.org/2001/XMLSchema" xmlns:p="http://schemas.microsoft.com/office/2006/metadata/properties" xmlns:ns3="e3aa35e9-29dc-4b3e-be72-8ec7c039a16a" xmlns:ns4="56985b4b-23b6-468d-a35f-3d2cf341d1cb" targetNamespace="http://schemas.microsoft.com/office/2006/metadata/properties" ma:root="true" ma:fieldsID="f223fedbd5cd7e218d444899830d837b" ns3:_="" ns4:_="">
    <xsd:import namespace="e3aa35e9-29dc-4b3e-be72-8ec7c039a16a"/>
    <xsd:import namespace="56985b4b-23b6-468d-a35f-3d2cf341d1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a35e9-29dc-4b3e-be72-8ec7c039a1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85b4b-23b6-468d-a35f-3d2cf341d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24A615-345F-4564-B85F-D4A830B570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449A6A-B63E-4297-8B21-5228627BB0D2}">
  <ds:schemaRefs>
    <ds:schemaRef ds:uri="56985b4b-23b6-468d-a35f-3d2cf341d1c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3aa35e9-29dc-4b3e-be72-8ec7c039a1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8FA4CE-C861-4476-AF8C-37BDF90C6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aa35e9-29dc-4b3e-be72-8ec7c039a16a"/>
    <ds:schemaRef ds:uri="56985b4b-23b6-468d-a35f-3d2cf341d1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UNC P</vt:lpstr>
      <vt:lpstr>Access 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Hutcheson, Renee B</dc:creator>
  <cp:lastModifiedBy>Courtney Page</cp:lastModifiedBy>
  <cp:lastPrinted>2020-08-31T14:56:47Z</cp:lastPrinted>
  <dcterms:created xsi:type="dcterms:W3CDTF">2014-08-13T18:18:00Z</dcterms:created>
  <dcterms:modified xsi:type="dcterms:W3CDTF">2023-10-17T13:19:39Z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ctor" linkTarget="Prop_fctor">
    <vt:lpwstr>#REF!</vt:lpwstr>
  </property>
  <property fmtid="{D5CDD505-2E9C-101B-9397-08002B2CF9AE}" pid="3" name="ContentTypeId">
    <vt:lpwstr>0x010100297F683230EBDD40A3F67415E3DB9B4D</vt:lpwstr>
  </property>
  <property fmtid="{D5CDD505-2E9C-101B-9397-08002B2CF9AE}" pid="4" name="Order">
    <vt:r8>30400</vt:r8>
  </property>
  <property fmtid="{D5CDD505-2E9C-101B-9397-08002B2CF9AE}" pid="5" name="AuthorIds_UIVersion_512">
    <vt:lpwstr>13</vt:lpwstr>
  </property>
</Properties>
</file>